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1\Desktop\"/>
    </mc:Choice>
  </mc:AlternateContent>
  <bookViews>
    <workbookView xWindow="0" yWindow="0" windowWidth="20490" windowHeight="7755" tabRatio="964"/>
  </bookViews>
  <sheets>
    <sheet name="Подаци о школи" sheetId="10" r:id="rId1"/>
    <sheet name="Подаци о ученицима" sheetId="11" r:id="rId2"/>
    <sheet name="Оцене 1." sheetId="1" r:id="rId3"/>
    <sheet name="Оцене 2." sheetId="12" r:id="rId4"/>
    <sheet name="Општи успех 1." sheetId="3" r:id="rId5"/>
    <sheet name="Општи успех 2." sheetId="13" r:id="rId6"/>
    <sheet name="По предметима 1." sheetId="5" r:id="rId7"/>
    <sheet name="По предметима 2." sheetId="15" r:id="rId8"/>
    <sheet name="Изостанци 1." sheetId="8" r:id="rId9"/>
    <sheet name="Изостанци 2." sheetId="17" r:id="rId10"/>
    <sheet name="Сведочанство-5." sheetId="9" r:id="rId11"/>
  </sheets>
  <externalReferences>
    <externalReference r:id="rId12"/>
    <externalReference r:id="rId13"/>
  </externalReferences>
  <definedNames>
    <definedName name="aaaa">[1]Оцене!$W$111:$W$113</definedName>
    <definedName name="_xlnm.Print_Area" localSheetId="9">'Изостанци 2.'!$A$1:$V$109</definedName>
    <definedName name="_xlnm.Print_Area" localSheetId="4">'Општи успех 1.'!$A$1:$K$104</definedName>
    <definedName name="_xlnm.Print_Area" localSheetId="5">'Општи успех 2.'!$A$1:$K$104</definedName>
    <definedName name="_xlnm.Print_Area" localSheetId="2">'Оцене 1.'!$A$1:$AF$104</definedName>
    <definedName name="_xlnm.Print_Area" localSheetId="3">'Оцене 2.'!$A$1:$AI$104</definedName>
    <definedName name="_xlnm.Print_Area" localSheetId="6">'По предметима 1.'!$A$1:$U$99</definedName>
    <definedName name="_xlnm.Print_Area" localSheetId="7">'По предметима 2.'!$A$1:$U$99</definedName>
    <definedName name="_xlnm.Print_Area" localSheetId="1">'Подаци о ученицима'!$A$1:$O$93</definedName>
    <definedName name="_xlnm.Print_Area" localSheetId="10">'Сведочанство-5.'!$A$1:$M$43</definedName>
    <definedName name="грађанско_верска">[2]Оцене!$O$110:$O$111</definedName>
    <definedName name="ИЗАБЕРИТЕ_УЧЕНИКА" localSheetId="1">'Подаци о ученицима'!ученици</definedName>
    <definedName name="ИЗАБЕРИТЕ_УЧЕНИКА" localSheetId="0">'Подаци о школи'!ученици</definedName>
    <definedName name="ИЗАБЕРИТЕ_УЧЕНИКА" localSheetId="10">'Сведочанство-5.'!ученици</definedName>
    <definedName name="ИЗАБЕРИТЕ_УЧЕНИКА">'Подаци о ученицима'!ученици</definedName>
    <definedName name="изостанци" localSheetId="9">'Изостанци 2.'!$B$84:$B$86</definedName>
    <definedName name="изостанци" localSheetId="1">'[2]Подаци о школи'!$A$19:$A$27</definedName>
    <definedName name="изостанци" localSheetId="10">'[2]Подаци о школи'!$A$19:$A$27</definedName>
    <definedName name="изостанци">'Изостанци 1.'!$B$66:$B$68</definedName>
    <definedName name="иоп" localSheetId="9">#REF!</definedName>
    <definedName name="иоп" localSheetId="5">#REF!</definedName>
    <definedName name="иоп" localSheetId="3">#REF!</definedName>
    <definedName name="иоп" localSheetId="7">#REF!</definedName>
    <definedName name="иоп" localSheetId="1">'[2]Сведочанство-разред'!$A$54:$A$55</definedName>
    <definedName name="иоп" localSheetId="0">'[2]Сведочанство-разред'!$A$54:$A$55</definedName>
    <definedName name="иоп" localSheetId="10">'Сведочанство-5.'!$B$49:$B$50</definedName>
    <definedName name="иоп">#REF!</definedName>
    <definedName name="језици" localSheetId="3">'Оцене 2.'!$B$109:$B$114</definedName>
    <definedName name="језици" localSheetId="1">'Подаци о ученицима'!$B$99:$B$104</definedName>
    <definedName name="језици" localSheetId="0">'[2]Подаци о ученицима'!$B$99:$B$104</definedName>
    <definedName name="језици" localSheetId="10">'[2]Подаци о ученицима'!$B$99:$B$104</definedName>
    <definedName name="језици">'Оцене 1.'!$B$109:$B$114</definedName>
    <definedName name="језици_матерњи">'Оцене 2.'!$Q$109:$Q$117</definedName>
    <definedName name="обавезни_изборни" localSheetId="3">'Оцене 2.'!$C$111:$C$116</definedName>
    <definedName name="обавезни_изборни" localSheetId="1">[2]Оцене!$C$110:$C$115</definedName>
    <definedName name="обавезни_изборни" localSheetId="0">[2]Оцене!$C$110:$C$115</definedName>
    <definedName name="обавезни_изборни" localSheetId="10">[2]Оцене!$C$110:$C$115</definedName>
    <definedName name="обавезни_изборни">'Оцене 1.'!$C$111:$C$116</definedName>
    <definedName name="обавезни_избрни">'Подаци о ученицима'!$D$103:$D$104</definedName>
    <definedName name="описне">[2]Оцене!$AA$110:$AA$112</definedName>
    <definedName name="описно" localSheetId="3">'Оцене 2.'!$V$112:$V$114</definedName>
    <definedName name="описно">'Оцене 1.'!$V$112:$V$114</definedName>
    <definedName name="разреди" localSheetId="3">'Оцене 2.'!$B$111:$B$113</definedName>
    <definedName name="разреди" localSheetId="1">[2]Оцене!$B$110:$B$112</definedName>
    <definedName name="разреди" localSheetId="0">[2]Оцене!$B$110:$B$112</definedName>
    <definedName name="разреди" localSheetId="10">[2]Оцене!$B$110:$B$112</definedName>
    <definedName name="разреди">'Оцене 1.'!$B$111:$B$113</definedName>
    <definedName name="сви_ученици">'Подаци о ученицима'!$B$2:$B$93</definedName>
    <definedName name="слободне_активности">'Оцене 1.'!$X$112:$X$116</definedName>
    <definedName name="слободне_наставне_активности">'Подаци о ученицима'!$E$99:$E$103</definedName>
    <definedName name="спорт" localSheetId="3">'Оцене 2.'!$V$111:$V$116</definedName>
    <definedName name="спорт" localSheetId="1">[2]Оцене!$Z$110:$Z$115</definedName>
    <definedName name="спорт" localSheetId="0">[2]Оцене!$Z$110:$Z$115</definedName>
    <definedName name="спорт" localSheetId="10">[2]Оцене!$Z$110:$Z$115</definedName>
    <definedName name="спорт">'Оцене 1.'!$V$111:$V$116</definedName>
    <definedName name="ученици" localSheetId="9">#REF!</definedName>
    <definedName name="ученици" localSheetId="5">#REF!</definedName>
    <definedName name="ученици" localSheetId="3">#REF!</definedName>
    <definedName name="ученици" localSheetId="7">#REF!</definedName>
    <definedName name="ученици" localSheetId="1">'Подаци о ученицима'!$B$2:$B$93</definedName>
    <definedName name="ученици" localSheetId="0">'[2]Подаци о ученицима'!$B$2:$B$93</definedName>
    <definedName name="ученици" localSheetId="10">'[2]Подаци о ученицима'!$B$2:$B$93</definedName>
    <definedName name="ученици">#REF!</definedName>
    <definedName name="ученици01">'Подаци о ученицима'!$B$2:$B$31</definedName>
    <definedName name="ученици1" localSheetId="9">#REF!</definedName>
    <definedName name="ученици1" localSheetId="5">#REF!</definedName>
    <definedName name="ученици1" localSheetId="3">#REF!</definedName>
    <definedName name="ученици1" localSheetId="7">#REF!</definedName>
    <definedName name="ученици1" localSheetId="1">'Подаци о ученицима'!$B$2:$B$31</definedName>
    <definedName name="ученици1">#REF!</definedName>
    <definedName name="ученици2" localSheetId="9">#REF!</definedName>
    <definedName name="ученици2" localSheetId="5">#REF!</definedName>
    <definedName name="ученици2" localSheetId="3">#REF!</definedName>
    <definedName name="ученици2" localSheetId="7">#REF!</definedName>
    <definedName name="ученици2" localSheetId="1">'Подаци о ученицима'!$B$33:$B$62</definedName>
    <definedName name="ученици2">#REF!</definedName>
    <definedName name="ученици3" localSheetId="9">#REF!</definedName>
    <definedName name="ученици3" localSheetId="5">#REF!</definedName>
    <definedName name="ученици3" localSheetId="3">#REF!</definedName>
    <definedName name="ученици3" localSheetId="7">#REF!</definedName>
    <definedName name="ученици3" localSheetId="1">'Подаци о ученицима'!$B$64:$B$93</definedName>
    <definedName name="ученици3">#REF!</definedName>
    <definedName name="ученицииотац" localSheetId="9">#REF!</definedName>
    <definedName name="ученицииотац" localSheetId="5">#REF!</definedName>
    <definedName name="ученицииотац" localSheetId="3">#REF!</definedName>
    <definedName name="ученицииотац" localSheetId="7">#REF!</definedName>
    <definedName name="ученицииотац" localSheetId="1">'Подаци о ученицима'!$B$109:$B$200</definedName>
    <definedName name="ученицииотац" localSheetId="0">'[2]Подаци о ученицима'!$B$109:$B$200</definedName>
    <definedName name="ученицииотац" localSheetId="10">'[2]Подаци о ученицима'!$B$109:$B$200</definedName>
    <definedName name="ученицииотац">#REF!</definedName>
    <definedName name="Цртање__сликање__вајање" localSheetId="3">'Оцене 2.'!$R$3</definedName>
    <definedName name="Цртање__сликање__вајање">'Оцене 1.'!$R$3</definedName>
  </definedNames>
  <calcPr calcId="152511"/>
  <fileRecoveryPr autoRecover="0"/>
</workbook>
</file>

<file path=xl/calcChain.xml><?xml version="1.0" encoding="utf-8"?>
<calcChain xmlns="http://schemas.openxmlformats.org/spreadsheetml/2006/main">
  <c r="C19" i="9" l="1"/>
  <c r="D73" i="12" l="1"/>
  <c r="E73" i="12"/>
  <c r="F73" i="12"/>
  <c r="G73" i="12"/>
  <c r="H73" i="12"/>
  <c r="I73" i="12"/>
  <c r="J73" i="12"/>
  <c r="K73" i="12"/>
  <c r="L73" i="12"/>
  <c r="M73" i="12"/>
  <c r="N73" i="12"/>
  <c r="O73" i="12"/>
  <c r="P73" i="12"/>
  <c r="C73" i="12"/>
  <c r="D38" i="12"/>
  <c r="E38" i="12"/>
  <c r="F38" i="12"/>
  <c r="G38" i="12"/>
  <c r="H38" i="12"/>
  <c r="I38" i="12"/>
  <c r="J38" i="12"/>
  <c r="K38" i="12"/>
  <c r="L38" i="12"/>
  <c r="M38" i="12"/>
  <c r="N38" i="12"/>
  <c r="O38" i="12"/>
  <c r="P38" i="12"/>
  <c r="C38" i="12"/>
  <c r="V25" i="9"/>
  <c r="U25" i="9" s="1"/>
  <c r="H25" i="9" s="1"/>
  <c r="D73" i="1"/>
  <c r="E73" i="1"/>
  <c r="F73" i="1"/>
  <c r="G73" i="1"/>
  <c r="H73" i="1"/>
  <c r="I73" i="1"/>
  <c r="J73" i="1"/>
  <c r="K73" i="1"/>
  <c r="L73" i="1"/>
  <c r="M73" i="1"/>
  <c r="N73" i="1"/>
  <c r="O73" i="1"/>
  <c r="P73" i="1"/>
  <c r="C73" i="1"/>
  <c r="D38" i="1"/>
  <c r="E38" i="1"/>
  <c r="F38" i="1"/>
  <c r="G38" i="1"/>
  <c r="H38" i="1"/>
  <c r="I38" i="1"/>
  <c r="J38" i="1"/>
  <c r="K38" i="1"/>
  <c r="L38" i="1"/>
  <c r="M38" i="1"/>
  <c r="N38" i="1"/>
  <c r="O38" i="1"/>
  <c r="P38" i="1"/>
  <c r="C38" i="1"/>
  <c r="M96" i="15"/>
  <c r="M93" i="15"/>
  <c r="M90" i="15"/>
  <c r="A93" i="15"/>
  <c r="A90" i="15"/>
  <c r="M71" i="15"/>
  <c r="M68" i="15"/>
  <c r="M65" i="15"/>
  <c r="A68" i="15"/>
  <c r="A65" i="15"/>
  <c r="M46" i="15"/>
  <c r="M43" i="15"/>
  <c r="M40" i="15"/>
  <c r="A43" i="15"/>
  <c r="A40" i="15"/>
  <c r="M21" i="15"/>
  <c r="M18" i="15"/>
  <c r="M15" i="15"/>
  <c r="A18" i="15"/>
  <c r="A15" i="15"/>
  <c r="M96" i="5"/>
  <c r="T73" i="5"/>
  <c r="T72" i="5"/>
  <c r="T71" i="5"/>
  <c r="M71" i="5"/>
  <c r="T48" i="5"/>
  <c r="T47" i="5"/>
  <c r="T46" i="5"/>
  <c r="M46" i="5"/>
  <c r="T23" i="5"/>
  <c r="T98" i="5" s="1"/>
  <c r="T22" i="5"/>
  <c r="T97" i="5" s="1"/>
  <c r="T21" i="5"/>
  <c r="T96" i="5" s="1"/>
  <c r="M21" i="5"/>
  <c r="T72" i="15"/>
  <c r="T73" i="15"/>
  <c r="T71" i="15"/>
  <c r="T47" i="15"/>
  <c r="T48" i="15"/>
  <c r="T46" i="15"/>
  <c r="S3" i="15"/>
  <c r="T3" i="15"/>
  <c r="T23" i="15"/>
  <c r="T22" i="15"/>
  <c r="T21" i="15"/>
  <c r="T18" i="15"/>
  <c r="T20" i="15"/>
  <c r="W73" i="1"/>
  <c r="W38" i="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O64" i="11"/>
  <c r="O33" i="11"/>
  <c r="M64" i="11"/>
  <c r="M31" i="11"/>
  <c r="L64" i="11"/>
  <c r="L33" i="11"/>
  <c r="O31" i="11"/>
  <c r="M33" i="11"/>
  <c r="L31" i="11"/>
  <c r="O28" i="11"/>
  <c r="O30" i="11"/>
  <c r="O29" i="11"/>
  <c r="O27" i="11"/>
  <c r="O26" i="11"/>
  <c r="O25" i="11"/>
  <c r="O24" i="11"/>
  <c r="O23" i="11"/>
  <c r="O22" i="11"/>
  <c r="O21" i="11"/>
  <c r="O20" i="11"/>
  <c r="O19" i="11"/>
  <c r="O18" i="11"/>
  <c r="O17" i="11"/>
  <c r="O16" i="11"/>
  <c r="O15" i="11"/>
  <c r="O14" i="11"/>
  <c r="O13" i="11"/>
  <c r="O12" i="11"/>
  <c r="O11" i="11"/>
  <c r="O10" i="11"/>
  <c r="O9" i="11"/>
  <c r="O8" i="11"/>
  <c r="O7" i="11"/>
  <c r="O6" i="11"/>
  <c r="O5" i="11"/>
  <c r="O4" i="11"/>
  <c r="O3" i="11"/>
  <c r="O2" i="11"/>
  <c r="M2" i="11"/>
  <c r="L17" i="11"/>
  <c r="L30" i="11"/>
  <c r="L29" i="11"/>
  <c r="L28" i="11"/>
  <c r="L27" i="11"/>
  <c r="L26" i="11"/>
  <c r="L25" i="11"/>
  <c r="L24" i="11"/>
  <c r="L23" i="11"/>
  <c r="L22" i="11"/>
  <c r="L21" i="11"/>
  <c r="L20" i="11"/>
  <c r="L19" i="11"/>
  <c r="L18" i="11"/>
  <c r="L16" i="11"/>
  <c r="L15" i="11"/>
  <c r="L14" i="11"/>
  <c r="L13" i="11"/>
  <c r="L12" i="11"/>
  <c r="L11" i="11"/>
  <c r="L10" i="11"/>
  <c r="L9" i="11"/>
  <c r="L8" i="11"/>
  <c r="L7" i="11"/>
  <c r="L6" i="11"/>
  <c r="L5" i="11"/>
  <c r="L4" i="11"/>
  <c r="L3" i="11"/>
  <c r="L2"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W73" i="12"/>
  <c r="W38" i="12"/>
  <c r="I17" i="9"/>
  <c r="U34" i="9"/>
  <c r="V24" i="9"/>
  <c r="W24" i="9" s="1"/>
  <c r="I24" i="9" s="1"/>
  <c r="T98" i="15" l="1"/>
  <c r="T96" i="15"/>
  <c r="V33" i="9"/>
  <c r="W33" i="9" s="1"/>
  <c r="I33" i="9" s="1"/>
  <c r="I30" i="9"/>
  <c r="V18" i="9"/>
  <c r="U18" i="9" s="1"/>
  <c r="H18" i="9" s="1"/>
  <c r="T97" i="15"/>
  <c r="U24" i="9"/>
  <c r="H24" i="9" s="1"/>
  <c r="H17" i="9"/>
  <c r="W25" i="9"/>
  <c r="I25" i="9" s="1"/>
  <c r="M76" i="15"/>
  <c r="C76" i="15"/>
  <c r="M51" i="15"/>
  <c r="C51" i="15"/>
  <c r="M26" i="15"/>
  <c r="C26" i="15"/>
  <c r="M76" i="5"/>
  <c r="C76" i="5"/>
  <c r="M51" i="5"/>
  <c r="C51" i="5"/>
  <c r="M26" i="5"/>
  <c r="C26" i="5"/>
  <c r="B80" i="13"/>
  <c r="B54" i="13"/>
  <c r="B28" i="13"/>
  <c r="B80" i="3"/>
  <c r="B54" i="3"/>
  <c r="B28" i="3"/>
  <c r="B29" i="3"/>
  <c r="W18" i="9" l="1"/>
  <c r="I18" i="9" s="1"/>
  <c r="U33" i="9"/>
  <c r="H33" i="9" s="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64"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33"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2" i="11"/>
  <c r="B99" i="17" l="1"/>
  <c r="B93" i="17"/>
  <c r="I88" i="17"/>
  <c r="F87" i="17"/>
  <c r="B74" i="8"/>
  <c r="B9" i="8"/>
  <c r="I70" i="8"/>
  <c r="F69" i="8"/>
  <c r="T55" i="8"/>
  <c r="S55" i="8"/>
  <c r="T34" i="8"/>
  <c r="S34" i="8"/>
  <c r="T13" i="8"/>
  <c r="T78" i="8" s="1"/>
  <c r="S13" i="8"/>
  <c r="F6" i="17"/>
  <c r="F90" i="17" s="1"/>
  <c r="N73" i="17"/>
  <c r="M73" i="17"/>
  <c r="L73" i="17"/>
  <c r="K73" i="17"/>
  <c r="H73" i="17"/>
  <c r="G73" i="17"/>
  <c r="F73" i="17"/>
  <c r="E73" i="17"/>
  <c r="N46" i="17"/>
  <c r="P46" i="17" s="1"/>
  <c r="M46" i="17"/>
  <c r="L46" i="17"/>
  <c r="K46" i="17"/>
  <c r="H46" i="17"/>
  <c r="G46" i="17"/>
  <c r="F46" i="17"/>
  <c r="E46" i="17"/>
  <c r="B69" i="17"/>
  <c r="B42" i="17"/>
  <c r="B15" i="17"/>
  <c r="AC4" i="12"/>
  <c r="E19" i="17"/>
  <c r="N19" i="17"/>
  <c r="M19" i="17"/>
  <c r="L19" i="17"/>
  <c r="K19" i="17"/>
  <c r="O19" i="17" s="1"/>
  <c r="H19" i="17"/>
  <c r="G19" i="17"/>
  <c r="F19" i="17"/>
  <c r="I58" i="17"/>
  <c r="F57" i="17"/>
  <c r="I31" i="17"/>
  <c r="F30" i="17"/>
  <c r="B9" i="17"/>
  <c r="I46" i="8"/>
  <c r="I25" i="8"/>
  <c r="F6" i="8"/>
  <c r="F71" i="8" s="1"/>
  <c r="T59" i="15"/>
  <c r="T58" i="15"/>
  <c r="S59" i="15"/>
  <c r="S58" i="15"/>
  <c r="R59" i="15"/>
  <c r="R58" i="15"/>
  <c r="Q59" i="15"/>
  <c r="Q58" i="15"/>
  <c r="P59" i="15"/>
  <c r="P58" i="15"/>
  <c r="O59" i="15"/>
  <c r="O58" i="15"/>
  <c r="N59" i="15"/>
  <c r="N58" i="15"/>
  <c r="M59" i="15"/>
  <c r="M58" i="15"/>
  <c r="L59" i="15"/>
  <c r="L58" i="15"/>
  <c r="K59" i="15"/>
  <c r="K58" i="15"/>
  <c r="J59" i="15"/>
  <c r="J58" i="15"/>
  <c r="I59" i="15"/>
  <c r="I58" i="15"/>
  <c r="H59" i="15"/>
  <c r="H58" i="15"/>
  <c r="G59" i="15"/>
  <c r="G58" i="15"/>
  <c r="F59" i="15"/>
  <c r="F58" i="15"/>
  <c r="E59" i="15"/>
  <c r="E58" i="15"/>
  <c r="D59" i="15"/>
  <c r="D58" i="15"/>
  <c r="C59" i="15"/>
  <c r="C58" i="15"/>
  <c r="T54" i="15"/>
  <c r="T55" i="15"/>
  <c r="T56" i="15"/>
  <c r="S54" i="15"/>
  <c r="S55" i="15"/>
  <c r="S56" i="15"/>
  <c r="R54" i="15"/>
  <c r="R55" i="15"/>
  <c r="R56" i="15"/>
  <c r="Q54" i="15"/>
  <c r="Q55" i="15"/>
  <c r="Q56" i="15"/>
  <c r="P54" i="15"/>
  <c r="P55" i="15"/>
  <c r="P56" i="15"/>
  <c r="O54" i="15"/>
  <c r="O55" i="15"/>
  <c r="O56" i="15"/>
  <c r="N54" i="15"/>
  <c r="N55" i="15"/>
  <c r="N56" i="15"/>
  <c r="M54" i="15"/>
  <c r="M55" i="15"/>
  <c r="M56" i="15"/>
  <c r="L54" i="15"/>
  <c r="L55" i="15"/>
  <c r="L56" i="15"/>
  <c r="K54" i="15"/>
  <c r="K55" i="15"/>
  <c r="K56" i="15"/>
  <c r="J54" i="15"/>
  <c r="J55" i="15"/>
  <c r="J56" i="15"/>
  <c r="I54" i="15"/>
  <c r="I55" i="15"/>
  <c r="I56" i="15"/>
  <c r="H54" i="15"/>
  <c r="H55" i="15"/>
  <c r="H56" i="15"/>
  <c r="G54" i="15"/>
  <c r="G55" i="15"/>
  <c r="G56" i="15"/>
  <c r="F54" i="15"/>
  <c r="F55" i="15"/>
  <c r="F56" i="15"/>
  <c r="E54" i="15"/>
  <c r="E55" i="15"/>
  <c r="E56" i="15"/>
  <c r="D54" i="15"/>
  <c r="D55" i="15"/>
  <c r="D56" i="15"/>
  <c r="C54" i="15"/>
  <c r="C55" i="15"/>
  <c r="C56" i="15"/>
  <c r="T53" i="15"/>
  <c r="S53" i="15"/>
  <c r="R53" i="15"/>
  <c r="Q53" i="15"/>
  <c r="P53" i="15"/>
  <c r="O53" i="15"/>
  <c r="N53" i="15"/>
  <c r="M53" i="15"/>
  <c r="L53" i="15"/>
  <c r="K53" i="15"/>
  <c r="J53" i="15"/>
  <c r="I53" i="15"/>
  <c r="H53" i="15"/>
  <c r="G53" i="15"/>
  <c r="F53" i="15"/>
  <c r="E53" i="15"/>
  <c r="D53" i="15"/>
  <c r="C53" i="15"/>
  <c r="T34" i="15"/>
  <c r="T33" i="15"/>
  <c r="S34" i="15"/>
  <c r="S33" i="15"/>
  <c r="R34" i="15"/>
  <c r="R33" i="15"/>
  <c r="Q33" i="15"/>
  <c r="Q34" i="15"/>
  <c r="P34" i="15"/>
  <c r="P33" i="15"/>
  <c r="O34" i="15"/>
  <c r="O33" i="15"/>
  <c r="N34" i="15"/>
  <c r="N33" i="15"/>
  <c r="M34" i="15"/>
  <c r="M33" i="15"/>
  <c r="L34" i="15"/>
  <c r="L84" i="15" s="1"/>
  <c r="L33" i="15"/>
  <c r="K34" i="15"/>
  <c r="K33" i="15"/>
  <c r="J34" i="15"/>
  <c r="J33" i="15"/>
  <c r="I34" i="15"/>
  <c r="I33" i="15"/>
  <c r="H34" i="15"/>
  <c r="H33" i="15"/>
  <c r="G34" i="15"/>
  <c r="G33" i="15"/>
  <c r="F34" i="15"/>
  <c r="F33" i="15"/>
  <c r="E34" i="15"/>
  <c r="E33" i="15"/>
  <c r="D34" i="15"/>
  <c r="D33" i="15"/>
  <c r="C34" i="15"/>
  <c r="C33" i="15"/>
  <c r="T29" i="15"/>
  <c r="T30" i="15"/>
  <c r="T31" i="15"/>
  <c r="S29" i="15"/>
  <c r="S30" i="15"/>
  <c r="S31" i="15"/>
  <c r="R29" i="15"/>
  <c r="R30" i="15"/>
  <c r="R31" i="15"/>
  <c r="Q29" i="15"/>
  <c r="Q30" i="15"/>
  <c r="Q31" i="15"/>
  <c r="P29" i="15"/>
  <c r="P30" i="15"/>
  <c r="P31" i="15"/>
  <c r="O29" i="15"/>
  <c r="O30" i="15"/>
  <c r="O31" i="15"/>
  <c r="N29" i="15"/>
  <c r="N30" i="15"/>
  <c r="N31" i="15"/>
  <c r="M29" i="15"/>
  <c r="M30" i="15"/>
  <c r="M31" i="15"/>
  <c r="L29" i="15"/>
  <c r="L79" i="15" s="1"/>
  <c r="L30" i="15"/>
  <c r="L31" i="15"/>
  <c r="K29" i="15"/>
  <c r="K30" i="15"/>
  <c r="K31" i="15"/>
  <c r="J29" i="15"/>
  <c r="J30" i="15"/>
  <c r="J31" i="15"/>
  <c r="I29" i="15"/>
  <c r="I30" i="15"/>
  <c r="I31" i="15"/>
  <c r="H29" i="15"/>
  <c r="H32" i="15" s="1"/>
  <c r="H36" i="15" s="1"/>
  <c r="H30" i="15"/>
  <c r="H31" i="15"/>
  <c r="G29" i="15"/>
  <c r="G30" i="15"/>
  <c r="G31" i="15"/>
  <c r="F29" i="15"/>
  <c r="F30" i="15"/>
  <c r="F31" i="15"/>
  <c r="E29" i="15"/>
  <c r="E30" i="15"/>
  <c r="E31" i="15"/>
  <c r="D29" i="15"/>
  <c r="D30" i="15"/>
  <c r="D31" i="15"/>
  <c r="C29" i="15"/>
  <c r="C30" i="15"/>
  <c r="C31" i="15"/>
  <c r="T28" i="15"/>
  <c r="S28" i="15"/>
  <c r="R28" i="15"/>
  <c r="R32" i="15" s="1"/>
  <c r="Q28" i="15"/>
  <c r="Q32" i="15" s="1"/>
  <c r="Q36" i="15" s="1"/>
  <c r="P28" i="15"/>
  <c r="O28" i="15"/>
  <c r="N28" i="15"/>
  <c r="N32" i="15" s="1"/>
  <c r="M28" i="15"/>
  <c r="L28" i="15"/>
  <c r="K28" i="15"/>
  <c r="J28" i="15"/>
  <c r="I28" i="15"/>
  <c r="H28" i="15"/>
  <c r="G28" i="15"/>
  <c r="F28" i="15"/>
  <c r="F32" i="15" s="1"/>
  <c r="E28" i="15"/>
  <c r="D28" i="15"/>
  <c r="C28" i="15"/>
  <c r="T70" i="15"/>
  <c r="T69" i="15"/>
  <c r="T68" i="15"/>
  <c r="T67" i="15"/>
  <c r="T66" i="15"/>
  <c r="T65" i="15"/>
  <c r="F70" i="15"/>
  <c r="F69" i="15"/>
  <c r="F68" i="15"/>
  <c r="F67" i="15"/>
  <c r="F66" i="15"/>
  <c r="F65" i="15"/>
  <c r="T45" i="15"/>
  <c r="T44" i="15"/>
  <c r="T43" i="15"/>
  <c r="T42" i="15"/>
  <c r="T41" i="15"/>
  <c r="T40" i="15"/>
  <c r="F45" i="15"/>
  <c r="F44" i="15"/>
  <c r="F43" i="15"/>
  <c r="F42" i="15"/>
  <c r="F41" i="15"/>
  <c r="F40" i="15"/>
  <c r="T19" i="15"/>
  <c r="T17" i="15"/>
  <c r="T16" i="15"/>
  <c r="T15" i="15"/>
  <c r="F20" i="15"/>
  <c r="F19" i="15"/>
  <c r="F18" i="15"/>
  <c r="F17" i="15"/>
  <c r="F16" i="15"/>
  <c r="F15" i="15"/>
  <c r="T9" i="15"/>
  <c r="T8" i="15"/>
  <c r="S9" i="15"/>
  <c r="S8" i="15"/>
  <c r="S83" i="15" s="1"/>
  <c r="R9" i="15"/>
  <c r="R8" i="15"/>
  <c r="Q9" i="15"/>
  <c r="Q8" i="15"/>
  <c r="Q83" i="15" s="1"/>
  <c r="P9" i="15"/>
  <c r="P8" i="15"/>
  <c r="O9" i="15"/>
  <c r="O8" i="15"/>
  <c r="N9" i="15"/>
  <c r="N8" i="15"/>
  <c r="M9" i="15"/>
  <c r="M8" i="15"/>
  <c r="L9" i="15"/>
  <c r="L8" i="15"/>
  <c r="K9" i="15"/>
  <c r="K8" i="15"/>
  <c r="J9" i="15"/>
  <c r="J8" i="15"/>
  <c r="I9" i="15"/>
  <c r="I84" i="15" s="1"/>
  <c r="I8" i="15"/>
  <c r="H9" i="15"/>
  <c r="H8" i="15"/>
  <c r="G9" i="15"/>
  <c r="G8" i="15"/>
  <c r="F9" i="15"/>
  <c r="F8" i="15"/>
  <c r="E9" i="15"/>
  <c r="E84" i="15" s="1"/>
  <c r="D9" i="15"/>
  <c r="C9" i="15"/>
  <c r="E8" i="15"/>
  <c r="D8" i="15"/>
  <c r="C8" i="15"/>
  <c r="T4" i="15"/>
  <c r="T5" i="15"/>
  <c r="T6" i="15"/>
  <c r="S4" i="15"/>
  <c r="S5" i="15"/>
  <c r="S6" i="15"/>
  <c r="R4" i="15"/>
  <c r="R79" i="15" s="1"/>
  <c r="R5" i="15"/>
  <c r="R80" i="15" s="1"/>
  <c r="R6" i="15"/>
  <c r="Q4" i="15"/>
  <c r="Q5" i="15"/>
  <c r="Q6" i="15"/>
  <c r="Q81" i="15" s="1"/>
  <c r="P4" i="15"/>
  <c r="P5" i="15"/>
  <c r="P6" i="15"/>
  <c r="O4" i="15"/>
  <c r="O5" i="15"/>
  <c r="O6" i="15"/>
  <c r="N4" i="15"/>
  <c r="N79" i="15" s="1"/>
  <c r="N5" i="15"/>
  <c r="N6" i="15"/>
  <c r="M4" i="15"/>
  <c r="M5" i="15"/>
  <c r="M6" i="15"/>
  <c r="L4" i="15"/>
  <c r="L5" i="15"/>
  <c r="L6" i="15"/>
  <c r="K4" i="15"/>
  <c r="K5" i="15"/>
  <c r="K6" i="15"/>
  <c r="J4" i="15"/>
  <c r="J5" i="15"/>
  <c r="J6" i="15"/>
  <c r="I4" i="15"/>
  <c r="I5" i="15"/>
  <c r="I6" i="15"/>
  <c r="H4" i="15"/>
  <c r="H5" i="15"/>
  <c r="H6" i="15"/>
  <c r="G4" i="15"/>
  <c r="G5" i="15"/>
  <c r="G6" i="15"/>
  <c r="F4" i="15"/>
  <c r="F5" i="15"/>
  <c r="F6" i="15"/>
  <c r="E4" i="15"/>
  <c r="E5" i="15"/>
  <c r="E6" i="15"/>
  <c r="D4" i="15"/>
  <c r="D5" i="15"/>
  <c r="D6" i="15"/>
  <c r="C4" i="15"/>
  <c r="C5" i="15"/>
  <c r="C6" i="15"/>
  <c r="S78" i="15"/>
  <c r="R3" i="15"/>
  <c r="Q3" i="15"/>
  <c r="P3" i="15"/>
  <c r="O3" i="15"/>
  <c r="O78" i="15" s="1"/>
  <c r="N3" i="15"/>
  <c r="M3" i="15"/>
  <c r="L3" i="15"/>
  <c r="K3" i="15"/>
  <c r="K78" i="15" s="1"/>
  <c r="J3" i="15"/>
  <c r="I3" i="15"/>
  <c r="H3" i="15"/>
  <c r="G3" i="15"/>
  <c r="G78" i="15" s="1"/>
  <c r="F3" i="15"/>
  <c r="E3" i="15"/>
  <c r="D3" i="15"/>
  <c r="C3" i="15"/>
  <c r="T77" i="15"/>
  <c r="S77" i="15"/>
  <c r="R77" i="15"/>
  <c r="Q77" i="15"/>
  <c r="P77" i="15"/>
  <c r="O77" i="15"/>
  <c r="N77" i="15"/>
  <c r="M77" i="15"/>
  <c r="L77" i="15"/>
  <c r="K77" i="15"/>
  <c r="J77" i="15"/>
  <c r="I77" i="15"/>
  <c r="H77" i="15"/>
  <c r="G77" i="15"/>
  <c r="F77" i="15"/>
  <c r="E77" i="15"/>
  <c r="D77" i="15"/>
  <c r="C77" i="15"/>
  <c r="A76" i="15"/>
  <c r="O57" i="15"/>
  <c r="O61" i="15" s="1"/>
  <c r="T52" i="15"/>
  <c r="P52" i="15"/>
  <c r="O52" i="15"/>
  <c r="N52" i="15"/>
  <c r="M52" i="15"/>
  <c r="L52" i="15"/>
  <c r="K52" i="15"/>
  <c r="J52" i="15"/>
  <c r="I52" i="15"/>
  <c r="H52" i="15"/>
  <c r="G52" i="15"/>
  <c r="F52" i="15"/>
  <c r="E52" i="15"/>
  <c r="D52" i="15"/>
  <c r="C52" i="15"/>
  <c r="U34" i="15"/>
  <c r="T27" i="15"/>
  <c r="P27" i="15"/>
  <c r="O27" i="15"/>
  <c r="N27" i="15"/>
  <c r="M27" i="15"/>
  <c r="L27" i="15"/>
  <c r="K27" i="15"/>
  <c r="J27" i="15"/>
  <c r="I27" i="15"/>
  <c r="H27" i="15"/>
  <c r="G27" i="15"/>
  <c r="F27" i="15"/>
  <c r="E27" i="15"/>
  <c r="D27" i="15"/>
  <c r="C27" i="15"/>
  <c r="G84" i="15"/>
  <c r="O83" i="15"/>
  <c r="S81" i="15"/>
  <c r="S79" i="15"/>
  <c r="T2" i="15"/>
  <c r="S2" i="15"/>
  <c r="R2" i="15"/>
  <c r="Q2" i="15"/>
  <c r="P2" i="15"/>
  <c r="O2" i="15"/>
  <c r="N2" i="15"/>
  <c r="M2" i="15"/>
  <c r="L2" i="15"/>
  <c r="K2" i="15"/>
  <c r="J2" i="15"/>
  <c r="I2" i="15"/>
  <c r="H2" i="15"/>
  <c r="G2" i="15"/>
  <c r="F2" i="15"/>
  <c r="E2" i="15"/>
  <c r="D2" i="15"/>
  <c r="C2" i="15"/>
  <c r="A1" i="15"/>
  <c r="I36" i="9"/>
  <c r="I29" i="9"/>
  <c r="I28" i="9"/>
  <c r="I27" i="9"/>
  <c r="I26" i="9"/>
  <c r="I20" i="9"/>
  <c r="I21" i="9"/>
  <c r="I22" i="9"/>
  <c r="I23" i="9"/>
  <c r="G15" i="9"/>
  <c r="S57" i="15" l="1"/>
  <c r="S61" i="15" s="1"/>
  <c r="P84" i="15"/>
  <c r="O32" i="15"/>
  <c r="O36" i="15" s="1"/>
  <c r="M32" i="15"/>
  <c r="M36" i="15" s="1"/>
  <c r="S32" i="15"/>
  <c r="S36" i="15" s="1"/>
  <c r="I79" i="15"/>
  <c r="H80" i="15"/>
  <c r="F79" i="15"/>
  <c r="E83" i="15"/>
  <c r="R84" i="15"/>
  <c r="R78" i="15"/>
  <c r="K57" i="15"/>
  <c r="K61" i="15" s="1"/>
  <c r="J84" i="15"/>
  <c r="G57" i="15"/>
  <c r="G61" i="15" s="1"/>
  <c r="U59" i="15"/>
  <c r="O79" i="15"/>
  <c r="N84" i="15"/>
  <c r="N80" i="15"/>
  <c r="M81" i="15"/>
  <c r="M83" i="15"/>
  <c r="L32" i="15"/>
  <c r="L36" i="15" s="1"/>
  <c r="K79" i="15"/>
  <c r="K83" i="15"/>
  <c r="K32" i="15"/>
  <c r="K36" i="15" s="1"/>
  <c r="J80" i="15"/>
  <c r="I81" i="15"/>
  <c r="I83" i="15"/>
  <c r="I32" i="15"/>
  <c r="I36" i="15" s="1"/>
  <c r="G79" i="15"/>
  <c r="G83" i="15"/>
  <c r="G32" i="15"/>
  <c r="G36" i="15" s="1"/>
  <c r="D79" i="15"/>
  <c r="D84" i="15"/>
  <c r="C83" i="15"/>
  <c r="C32" i="15"/>
  <c r="C36" i="15" s="1"/>
  <c r="P80" i="15"/>
  <c r="R36" i="15"/>
  <c r="F95" i="15"/>
  <c r="J32" i="15"/>
  <c r="J36" i="15" s="1"/>
  <c r="J19" i="17"/>
  <c r="I73" i="17"/>
  <c r="O73" i="17"/>
  <c r="F36" i="15"/>
  <c r="D80" i="15"/>
  <c r="E79" i="15"/>
  <c r="G81" i="15"/>
  <c r="K81" i="15"/>
  <c r="M79" i="15"/>
  <c r="O81" i="15"/>
  <c r="Q79" i="15"/>
  <c r="U58" i="15"/>
  <c r="J46" i="17"/>
  <c r="S78" i="8"/>
  <c r="N36" i="15"/>
  <c r="D32" i="15"/>
  <c r="D36" i="15" s="1"/>
  <c r="F94" i="15"/>
  <c r="F78" i="15"/>
  <c r="E32" i="15"/>
  <c r="E36" i="15" s="1"/>
  <c r="U29" i="15"/>
  <c r="U3" i="15"/>
  <c r="I7" i="15"/>
  <c r="I11" i="15" s="1"/>
  <c r="M7" i="15"/>
  <c r="M11" i="15" s="1"/>
  <c r="U53" i="15"/>
  <c r="U54" i="15"/>
  <c r="U55" i="15"/>
  <c r="E57" i="15"/>
  <c r="E61" i="15" s="1"/>
  <c r="I57" i="15"/>
  <c r="I61" i="15" s="1"/>
  <c r="M57" i="15"/>
  <c r="M61" i="15" s="1"/>
  <c r="Q57" i="15"/>
  <c r="Q61" i="15" s="1"/>
  <c r="U28" i="15"/>
  <c r="N78" i="15"/>
  <c r="P78" i="15"/>
  <c r="C84" i="15"/>
  <c r="F84" i="15"/>
  <c r="H84" i="15"/>
  <c r="K84" i="15"/>
  <c r="M84" i="15"/>
  <c r="O84" i="15"/>
  <c r="Q84" i="15"/>
  <c r="S84" i="15"/>
  <c r="D78" i="15"/>
  <c r="H78" i="15"/>
  <c r="J78" i="15"/>
  <c r="L78" i="15"/>
  <c r="H79" i="15"/>
  <c r="J79" i="15"/>
  <c r="U56" i="15"/>
  <c r="G103" i="17"/>
  <c r="M103" i="17"/>
  <c r="J73" i="17"/>
  <c r="P73" i="17"/>
  <c r="E103" i="17"/>
  <c r="Q7" i="15"/>
  <c r="Q11" i="15" s="1"/>
  <c r="F92" i="15"/>
  <c r="C78" i="15"/>
  <c r="C81" i="15"/>
  <c r="C79" i="15"/>
  <c r="E81" i="15"/>
  <c r="U30" i="15"/>
  <c r="T32" i="15"/>
  <c r="T36" i="15" s="1"/>
  <c r="H103" i="17"/>
  <c r="L103" i="17"/>
  <c r="N103" i="17"/>
  <c r="P79" i="15"/>
  <c r="K103" i="17"/>
  <c r="F103" i="17"/>
  <c r="T80" i="15"/>
  <c r="E7" i="15"/>
  <c r="E11" i="15" s="1"/>
  <c r="T78" i="15"/>
  <c r="T79" i="15"/>
  <c r="T84" i="15"/>
  <c r="O46" i="17"/>
  <c r="O103" i="17" s="1"/>
  <c r="I46" i="17"/>
  <c r="P19" i="17"/>
  <c r="I19" i="17"/>
  <c r="F33" i="17"/>
  <c r="F60" i="17"/>
  <c r="L80" i="15"/>
  <c r="C57" i="15"/>
  <c r="P32" i="15"/>
  <c r="P36" i="15" s="1"/>
  <c r="F80" i="15"/>
  <c r="F91" i="15"/>
  <c r="U5" i="15"/>
  <c r="O35" i="15"/>
  <c r="E35" i="15"/>
  <c r="M35" i="15"/>
  <c r="Q35" i="15"/>
  <c r="M10" i="15"/>
  <c r="G60" i="15"/>
  <c r="O60" i="15"/>
  <c r="Q60" i="15"/>
  <c r="S60" i="15"/>
  <c r="H35" i="15"/>
  <c r="L35" i="15"/>
  <c r="E78" i="15"/>
  <c r="I78" i="15"/>
  <c r="M78" i="15"/>
  <c r="Q78" i="15"/>
  <c r="C80" i="15"/>
  <c r="C7" i="15"/>
  <c r="C11" i="15" s="1"/>
  <c r="G7" i="15"/>
  <c r="G11" i="15" s="1"/>
  <c r="K7" i="15"/>
  <c r="K11" i="15" s="1"/>
  <c r="O7" i="15"/>
  <c r="O11" i="15" s="1"/>
  <c r="S7" i="15"/>
  <c r="S11" i="15" s="1"/>
  <c r="U9" i="15"/>
  <c r="E80" i="15"/>
  <c r="G80" i="15"/>
  <c r="I80" i="15"/>
  <c r="K80" i="15"/>
  <c r="M80" i="15"/>
  <c r="O80" i="15"/>
  <c r="Q80" i="15"/>
  <c r="S80" i="15"/>
  <c r="S82" i="15" s="1"/>
  <c r="D81" i="15"/>
  <c r="F81" i="15"/>
  <c r="H81" i="15"/>
  <c r="J81" i="15"/>
  <c r="L81" i="15"/>
  <c r="N81" i="15"/>
  <c r="P81" i="15"/>
  <c r="R81" i="15"/>
  <c r="T81" i="15"/>
  <c r="D83" i="15"/>
  <c r="F83" i="15"/>
  <c r="H83" i="15"/>
  <c r="J83" i="15"/>
  <c r="L83" i="15"/>
  <c r="N83" i="15"/>
  <c r="P83" i="15"/>
  <c r="R83" i="15"/>
  <c r="T83" i="15"/>
  <c r="F90" i="15"/>
  <c r="T90" i="15"/>
  <c r="T91" i="15"/>
  <c r="T92" i="15"/>
  <c r="F93" i="15"/>
  <c r="T93" i="15"/>
  <c r="T94" i="15"/>
  <c r="T95" i="15"/>
  <c r="U31" i="15"/>
  <c r="U33" i="15"/>
  <c r="F35" i="15"/>
  <c r="J35" i="15"/>
  <c r="N35" i="15"/>
  <c r="R35" i="15"/>
  <c r="D57" i="15"/>
  <c r="D61" i="15" s="1"/>
  <c r="F57" i="15"/>
  <c r="F61" i="15" s="1"/>
  <c r="H57" i="15"/>
  <c r="H61" i="15" s="1"/>
  <c r="J57" i="15"/>
  <c r="J61" i="15" s="1"/>
  <c r="L57" i="15"/>
  <c r="L61" i="15" s="1"/>
  <c r="N57" i="15"/>
  <c r="N61" i="15" s="1"/>
  <c r="P57" i="15"/>
  <c r="P61" i="15" s="1"/>
  <c r="R57" i="15"/>
  <c r="R61" i="15" s="1"/>
  <c r="T57" i="15"/>
  <c r="T61" i="15" s="1"/>
  <c r="U4" i="15"/>
  <c r="U6" i="15"/>
  <c r="D7" i="15"/>
  <c r="D11" i="15" s="1"/>
  <c r="F7" i="15"/>
  <c r="F11" i="15" s="1"/>
  <c r="H7" i="15"/>
  <c r="H11" i="15" s="1"/>
  <c r="J7" i="15"/>
  <c r="J11" i="15" s="1"/>
  <c r="L7" i="15"/>
  <c r="L11" i="15" s="1"/>
  <c r="N7" i="15"/>
  <c r="N11" i="15" s="1"/>
  <c r="P7" i="15"/>
  <c r="P11" i="15" s="1"/>
  <c r="R7" i="15"/>
  <c r="R11" i="15" s="1"/>
  <c r="T7" i="15"/>
  <c r="T11" i="15" s="1"/>
  <c r="U8" i="15"/>
  <c r="H58" i="13"/>
  <c r="H59" i="13"/>
  <c r="H60" i="13"/>
  <c r="H61" i="13"/>
  <c r="H57" i="13"/>
  <c r="H32" i="13"/>
  <c r="H33" i="13"/>
  <c r="H34" i="13"/>
  <c r="H35" i="13"/>
  <c r="H31" i="13"/>
  <c r="H9" i="13"/>
  <c r="H8" i="13"/>
  <c r="H7" i="13"/>
  <c r="H6" i="13"/>
  <c r="H5" i="13"/>
  <c r="J81" i="13"/>
  <c r="B81" i="13"/>
  <c r="B55" i="13"/>
  <c r="B29" i="13"/>
  <c r="J3" i="13"/>
  <c r="AD103" i="12"/>
  <c r="AC103" i="12"/>
  <c r="AD102" i="12"/>
  <c r="AC102" i="12"/>
  <c r="AD101" i="12"/>
  <c r="AC101" i="12"/>
  <c r="AD100" i="12"/>
  <c r="AC100" i="12"/>
  <c r="AD99" i="12"/>
  <c r="AC99" i="12"/>
  <c r="AD98" i="12"/>
  <c r="AC98" i="12"/>
  <c r="AD97" i="12"/>
  <c r="AC97" i="12"/>
  <c r="AD96" i="12"/>
  <c r="AC96" i="12"/>
  <c r="AD95" i="12"/>
  <c r="AC95" i="12"/>
  <c r="AD94" i="12"/>
  <c r="AC94" i="12"/>
  <c r="AD93" i="12"/>
  <c r="AC93" i="12"/>
  <c r="AD92" i="12"/>
  <c r="AC92" i="12"/>
  <c r="AD91" i="12"/>
  <c r="AC91" i="12"/>
  <c r="AD90" i="12"/>
  <c r="AC90" i="12"/>
  <c r="AD89" i="12"/>
  <c r="AC89" i="12"/>
  <c r="AD88" i="12"/>
  <c r="AC88" i="12"/>
  <c r="AD87" i="12"/>
  <c r="AC87" i="12"/>
  <c r="AD86" i="12"/>
  <c r="AC86" i="12"/>
  <c r="AD85" i="12"/>
  <c r="AC85" i="12"/>
  <c r="AD84" i="12"/>
  <c r="AC84" i="12"/>
  <c r="AD83" i="12"/>
  <c r="AC83" i="12"/>
  <c r="AD82" i="12"/>
  <c r="AC82" i="12"/>
  <c r="AD81" i="12"/>
  <c r="AC81" i="12"/>
  <c r="AD80" i="12"/>
  <c r="AC80" i="12"/>
  <c r="AD79" i="12"/>
  <c r="AC79" i="12"/>
  <c r="AD78" i="12"/>
  <c r="AC78" i="12"/>
  <c r="AD77" i="12"/>
  <c r="AC77" i="12"/>
  <c r="AD76" i="12"/>
  <c r="AC76" i="12"/>
  <c r="AD75" i="12"/>
  <c r="AC75" i="12"/>
  <c r="AD74" i="12"/>
  <c r="AC74" i="12"/>
  <c r="AC104" i="12" s="1"/>
  <c r="J75" i="13" s="1"/>
  <c r="AD68" i="12"/>
  <c r="AC68" i="12"/>
  <c r="AD67" i="12"/>
  <c r="AC67" i="12"/>
  <c r="AD66" i="12"/>
  <c r="AC66" i="12"/>
  <c r="AD65" i="12"/>
  <c r="AC65" i="12"/>
  <c r="AD64" i="12"/>
  <c r="AC64" i="12"/>
  <c r="AD63" i="12"/>
  <c r="AC63" i="12"/>
  <c r="AD62" i="12"/>
  <c r="AC62" i="12"/>
  <c r="AD61" i="12"/>
  <c r="AC61" i="12"/>
  <c r="AD60" i="12"/>
  <c r="AC60" i="12"/>
  <c r="AD59" i="12"/>
  <c r="AC59" i="12"/>
  <c r="AD58" i="12"/>
  <c r="AC58" i="12"/>
  <c r="AD57" i="12"/>
  <c r="AC57" i="12"/>
  <c r="AD56" i="12"/>
  <c r="AC56" i="12"/>
  <c r="AD55" i="12"/>
  <c r="AC55" i="12"/>
  <c r="AD54" i="12"/>
  <c r="AC54" i="12"/>
  <c r="AD53" i="12"/>
  <c r="AC53" i="12"/>
  <c r="AD52" i="12"/>
  <c r="AC52" i="12"/>
  <c r="AD51" i="12"/>
  <c r="AC51" i="12"/>
  <c r="AD50" i="12"/>
  <c r="AC50" i="12"/>
  <c r="AD49" i="12"/>
  <c r="AC49" i="12"/>
  <c r="AD48" i="12"/>
  <c r="AC48" i="12"/>
  <c r="AD47" i="12"/>
  <c r="AC47" i="12"/>
  <c r="AD46" i="12"/>
  <c r="AC46" i="12"/>
  <c r="AD45" i="12"/>
  <c r="AC45" i="12"/>
  <c r="AD44" i="12"/>
  <c r="AC44" i="12"/>
  <c r="AD43" i="12"/>
  <c r="AC43" i="12"/>
  <c r="AD42" i="12"/>
  <c r="AC42" i="12"/>
  <c r="AD41" i="12"/>
  <c r="AC41" i="12"/>
  <c r="AD40" i="12"/>
  <c r="AC40" i="12"/>
  <c r="AD39" i="12"/>
  <c r="AC39" i="12"/>
  <c r="AD5" i="12"/>
  <c r="AD6" i="12"/>
  <c r="AD7" i="12"/>
  <c r="AD8" i="12"/>
  <c r="AD9" i="12"/>
  <c r="AD10" i="12"/>
  <c r="AD11" i="12"/>
  <c r="AD12" i="12"/>
  <c r="AE12" i="12" s="1"/>
  <c r="AD13" i="12"/>
  <c r="AD14" i="12"/>
  <c r="AD15" i="12"/>
  <c r="AD16" i="12"/>
  <c r="AE16" i="12" s="1"/>
  <c r="AD17" i="12"/>
  <c r="AD18" i="12"/>
  <c r="AD19" i="12"/>
  <c r="AD20" i="12"/>
  <c r="AE20" i="12" s="1"/>
  <c r="AD21" i="12"/>
  <c r="AD22" i="12"/>
  <c r="AD23" i="12"/>
  <c r="AD24" i="12"/>
  <c r="AE24" i="12" s="1"/>
  <c r="AD25" i="12"/>
  <c r="AD26" i="12"/>
  <c r="AD27" i="12"/>
  <c r="AD28" i="12"/>
  <c r="AE28" i="12" s="1"/>
  <c r="AD29" i="12"/>
  <c r="AD30" i="12"/>
  <c r="AD31" i="12"/>
  <c r="AD32" i="12"/>
  <c r="AE32" i="12" s="1"/>
  <c r="AD33" i="12"/>
  <c r="AD4" i="12"/>
  <c r="AC5" i="12"/>
  <c r="AC6" i="12"/>
  <c r="AC7" i="12"/>
  <c r="AC8" i="12"/>
  <c r="AC9" i="12"/>
  <c r="AC10" i="12"/>
  <c r="AE10" i="12" s="1"/>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B1" i="1"/>
  <c r="B71" i="1" s="1"/>
  <c r="B1" i="12"/>
  <c r="B36" i="12" s="1"/>
  <c r="AB103" i="12"/>
  <c r="AB102" i="12"/>
  <c r="AB101" i="12"/>
  <c r="AB100" i="12"/>
  <c r="AB99" i="12"/>
  <c r="AB98" i="12"/>
  <c r="AB97" i="12"/>
  <c r="AB96" i="12"/>
  <c r="AB95" i="12"/>
  <c r="AB94" i="12"/>
  <c r="AB93" i="12"/>
  <c r="AB92" i="12"/>
  <c r="AB91" i="12"/>
  <c r="AB90" i="12"/>
  <c r="AB89" i="12"/>
  <c r="AB88" i="12"/>
  <c r="AB87" i="12"/>
  <c r="AB86" i="12"/>
  <c r="AB85" i="12"/>
  <c r="AB84" i="12"/>
  <c r="AB83" i="12"/>
  <c r="AB82" i="12"/>
  <c r="AB81" i="12"/>
  <c r="AB80" i="12"/>
  <c r="AB79" i="12"/>
  <c r="AB78" i="12"/>
  <c r="AB77" i="12"/>
  <c r="AB76" i="12"/>
  <c r="AB75" i="12"/>
  <c r="AB74" i="12"/>
  <c r="AB68" i="12"/>
  <c r="AB67" i="12"/>
  <c r="AB66" i="12"/>
  <c r="AB65" i="12"/>
  <c r="AB64" i="12"/>
  <c r="AB63" i="12"/>
  <c r="AB62" i="12"/>
  <c r="AB61" i="12"/>
  <c r="AB60" i="12"/>
  <c r="AB59" i="12"/>
  <c r="AB58" i="12"/>
  <c r="AB57" i="12"/>
  <c r="AB56" i="12"/>
  <c r="AB55" i="12"/>
  <c r="AB54" i="12"/>
  <c r="AB53" i="12"/>
  <c r="AB52" i="12"/>
  <c r="AB51" i="12"/>
  <c r="AB50" i="12"/>
  <c r="AB49" i="12"/>
  <c r="AB48" i="12"/>
  <c r="AB47" i="12"/>
  <c r="AB46" i="12"/>
  <c r="AB45" i="12"/>
  <c r="AB44" i="12"/>
  <c r="AB43" i="12"/>
  <c r="AB42" i="12"/>
  <c r="AB41" i="12"/>
  <c r="AB40" i="12"/>
  <c r="AB39"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Z69" i="12"/>
  <c r="C49" i="13" s="1"/>
  <c r="AA69" i="12"/>
  <c r="C50" i="13" s="1"/>
  <c r="Z104" i="12"/>
  <c r="C75" i="13" s="1"/>
  <c r="AA104" i="12"/>
  <c r="C76" i="13" s="1"/>
  <c r="Z34" i="12"/>
  <c r="C23" i="13" s="1"/>
  <c r="AA34" i="12"/>
  <c r="C24" i="13" s="1"/>
  <c r="AG103" i="12"/>
  <c r="AF103" i="12"/>
  <c r="AG102" i="12"/>
  <c r="AK102" i="12" s="1"/>
  <c r="AF102" i="12"/>
  <c r="AG101" i="12"/>
  <c r="AF101" i="12"/>
  <c r="AG100" i="12"/>
  <c r="AK100" i="12" s="1"/>
  <c r="AF100" i="12"/>
  <c r="AG99" i="12"/>
  <c r="AF99" i="12"/>
  <c r="AG98" i="12"/>
  <c r="AF98" i="12"/>
  <c r="AG97" i="12"/>
  <c r="AF97" i="12"/>
  <c r="AG96" i="12"/>
  <c r="AK96" i="12" s="1"/>
  <c r="AF96" i="12"/>
  <c r="AG95" i="12"/>
  <c r="AF95" i="12"/>
  <c r="AG94" i="12"/>
  <c r="AK94" i="12" s="1"/>
  <c r="AF94" i="12"/>
  <c r="AG93" i="12"/>
  <c r="AF93" i="12"/>
  <c r="AG92" i="12"/>
  <c r="AK92" i="12" s="1"/>
  <c r="AF92" i="12"/>
  <c r="AG91" i="12"/>
  <c r="AF91" i="12"/>
  <c r="AG90" i="12"/>
  <c r="AF90" i="12"/>
  <c r="AG89" i="12"/>
  <c r="AF89" i="12"/>
  <c r="AG88" i="12"/>
  <c r="AK88" i="12" s="1"/>
  <c r="AF88" i="12"/>
  <c r="AG87" i="12"/>
  <c r="AF87" i="12"/>
  <c r="AG86" i="12"/>
  <c r="AK86" i="12" s="1"/>
  <c r="AF86" i="12"/>
  <c r="AG85" i="12"/>
  <c r="AF85" i="12"/>
  <c r="AG84" i="12"/>
  <c r="AK84" i="12" s="1"/>
  <c r="AF84" i="12"/>
  <c r="AG83" i="12"/>
  <c r="AF83" i="12"/>
  <c r="AG82" i="12"/>
  <c r="AK82" i="12" s="1"/>
  <c r="AF82" i="12"/>
  <c r="AG81" i="12"/>
  <c r="AF81" i="12"/>
  <c r="AG80" i="12"/>
  <c r="AK80" i="12" s="1"/>
  <c r="AF80" i="12"/>
  <c r="AG79" i="12"/>
  <c r="AF79" i="12"/>
  <c r="AG78" i="12"/>
  <c r="AK78" i="12" s="1"/>
  <c r="AF78" i="12"/>
  <c r="AG77" i="12"/>
  <c r="AF77" i="12"/>
  <c r="AG76" i="12"/>
  <c r="AK76" i="12" s="1"/>
  <c r="AF76" i="12"/>
  <c r="AG75" i="12"/>
  <c r="AF75" i="12"/>
  <c r="AG74" i="12"/>
  <c r="AF74" i="12"/>
  <c r="X73" i="12"/>
  <c r="V73" i="12"/>
  <c r="U73" i="12"/>
  <c r="T73" i="12"/>
  <c r="S73" i="12"/>
  <c r="R73" i="12"/>
  <c r="Q73" i="12"/>
  <c r="A72" i="12"/>
  <c r="AD69" i="12"/>
  <c r="AG68" i="12"/>
  <c r="AF68" i="12"/>
  <c r="AG67" i="12"/>
  <c r="AF67" i="12"/>
  <c r="AH67" i="12" s="1"/>
  <c r="AI67" i="12" s="1"/>
  <c r="AG66" i="12"/>
  <c r="AF66" i="12"/>
  <c r="AG65" i="12"/>
  <c r="AF65" i="12"/>
  <c r="AG64" i="12"/>
  <c r="AF64" i="12"/>
  <c r="AG63" i="12"/>
  <c r="AF63" i="12"/>
  <c r="AG62" i="12"/>
  <c r="AF62" i="12"/>
  <c r="AG61" i="12"/>
  <c r="AF61" i="12"/>
  <c r="AG60" i="12"/>
  <c r="AF60" i="12"/>
  <c r="AG59" i="12"/>
  <c r="AF59" i="12"/>
  <c r="AG58" i="12"/>
  <c r="AF58" i="12"/>
  <c r="AG57" i="12"/>
  <c r="AF57" i="12"/>
  <c r="AG56" i="12"/>
  <c r="AF56" i="12"/>
  <c r="AG55" i="12"/>
  <c r="AF55" i="12"/>
  <c r="AG54" i="12"/>
  <c r="AF54" i="12"/>
  <c r="AG53" i="12"/>
  <c r="AF53" i="12"/>
  <c r="AG52" i="12"/>
  <c r="AF52" i="12"/>
  <c r="AG51" i="12"/>
  <c r="AF51" i="12"/>
  <c r="AG50" i="12"/>
  <c r="AF50" i="12"/>
  <c r="AG49" i="12"/>
  <c r="AF49" i="12"/>
  <c r="AG48" i="12"/>
  <c r="AF48" i="12"/>
  <c r="AG47" i="12"/>
  <c r="AF47" i="12"/>
  <c r="AG46" i="12"/>
  <c r="AF46" i="12"/>
  <c r="AG45" i="12"/>
  <c r="AF45" i="12"/>
  <c r="AG44" i="12"/>
  <c r="AF44" i="12"/>
  <c r="AG43" i="12"/>
  <c r="AF43" i="12"/>
  <c r="AG42" i="12"/>
  <c r="AF42" i="12"/>
  <c r="AG41" i="12"/>
  <c r="AF41" i="12"/>
  <c r="AG40" i="12"/>
  <c r="AF40" i="12"/>
  <c r="AG39" i="12"/>
  <c r="AF39" i="12"/>
  <c r="X38" i="12"/>
  <c r="V38" i="12"/>
  <c r="U38" i="12"/>
  <c r="T38" i="12"/>
  <c r="S38" i="12"/>
  <c r="R38" i="12"/>
  <c r="Q38" i="12"/>
  <c r="A37" i="12"/>
  <c r="AI34" i="12"/>
  <c r="AI104" i="12" s="1"/>
  <c r="AG33" i="12"/>
  <c r="AF33" i="12"/>
  <c r="AE33" i="12"/>
  <c r="AG32" i="12"/>
  <c r="AF32" i="12"/>
  <c r="AG31" i="12"/>
  <c r="AF31" i="12"/>
  <c r="AE31" i="12"/>
  <c r="AG30" i="12"/>
  <c r="AF30" i="12"/>
  <c r="AE30" i="12"/>
  <c r="AG29" i="12"/>
  <c r="AF29" i="12"/>
  <c r="AE29" i="12"/>
  <c r="AG28" i="12"/>
  <c r="AF28" i="12"/>
  <c r="AG27" i="12"/>
  <c r="AF27" i="12"/>
  <c r="AE27" i="12"/>
  <c r="AG26" i="12"/>
  <c r="AF26" i="12"/>
  <c r="AE26" i="12"/>
  <c r="AG25" i="12"/>
  <c r="AF25" i="12"/>
  <c r="AE25" i="12"/>
  <c r="AG24" i="12"/>
  <c r="AF24" i="12"/>
  <c r="AG23" i="12"/>
  <c r="AF23" i="12"/>
  <c r="AE23" i="12"/>
  <c r="AG22" i="12"/>
  <c r="AF22" i="12"/>
  <c r="AE22" i="12"/>
  <c r="AG21" i="12"/>
  <c r="AF21" i="12"/>
  <c r="AE21" i="12"/>
  <c r="AG20" i="12"/>
  <c r="AF20" i="12"/>
  <c r="AG19" i="12"/>
  <c r="AF19" i="12"/>
  <c r="AE19" i="12"/>
  <c r="AG18" i="12"/>
  <c r="AF18" i="12"/>
  <c r="AE18" i="12"/>
  <c r="AG17" i="12"/>
  <c r="AF17" i="12"/>
  <c r="AE17" i="12"/>
  <c r="AG16" i="12"/>
  <c r="AF16" i="12"/>
  <c r="AG15" i="12"/>
  <c r="AF15" i="12"/>
  <c r="AE15" i="12"/>
  <c r="AG14" i="12"/>
  <c r="AF14" i="12"/>
  <c r="AE14" i="12"/>
  <c r="AG13" i="12"/>
  <c r="AF13" i="12"/>
  <c r="AE13" i="12"/>
  <c r="AG12" i="12"/>
  <c r="AF12" i="12"/>
  <c r="AG11" i="12"/>
  <c r="AF11" i="12"/>
  <c r="AE11" i="12"/>
  <c r="AG10" i="12"/>
  <c r="AF10" i="12"/>
  <c r="AG9" i="12"/>
  <c r="AF9" i="12"/>
  <c r="AE9" i="12"/>
  <c r="AG8" i="12"/>
  <c r="AF8" i="12"/>
  <c r="AG7" i="12"/>
  <c r="AF7" i="12"/>
  <c r="AE7" i="12"/>
  <c r="AG6" i="12"/>
  <c r="AF6" i="12"/>
  <c r="AG5" i="12"/>
  <c r="AF5" i="12"/>
  <c r="AE5" i="12"/>
  <c r="AG4" i="12"/>
  <c r="AF4" i="12"/>
  <c r="E40" i="8"/>
  <c r="L19" i="8"/>
  <c r="K19" i="8"/>
  <c r="F19" i="8"/>
  <c r="E19" i="8"/>
  <c r="F40" i="8"/>
  <c r="L40" i="8"/>
  <c r="K40" i="8"/>
  <c r="L61" i="8"/>
  <c r="K61" i="8"/>
  <c r="F61" i="8"/>
  <c r="E61" i="8"/>
  <c r="N61" i="8"/>
  <c r="M61" i="8"/>
  <c r="H61" i="8"/>
  <c r="G61" i="8"/>
  <c r="N40" i="8"/>
  <c r="M40" i="8"/>
  <c r="H40" i="8"/>
  <c r="G40" i="8"/>
  <c r="F45" i="8"/>
  <c r="F24" i="8"/>
  <c r="N19" i="8"/>
  <c r="N84" i="8" s="1"/>
  <c r="M19" i="8"/>
  <c r="M84" i="8" s="1"/>
  <c r="M13" i="8"/>
  <c r="H19" i="8"/>
  <c r="G19" i="8"/>
  <c r="E13" i="8"/>
  <c r="K60" i="15" l="1"/>
  <c r="R82" i="15"/>
  <c r="R85" i="15" s="1"/>
  <c r="C35" i="15"/>
  <c r="G82" i="15"/>
  <c r="G85" i="15" s="1"/>
  <c r="S35" i="15"/>
  <c r="I10" i="15"/>
  <c r="K82" i="15"/>
  <c r="K85" i="15" s="1"/>
  <c r="I60" i="15"/>
  <c r="O82" i="15"/>
  <c r="O86" i="15" s="1"/>
  <c r="K35" i="15"/>
  <c r="I35" i="15"/>
  <c r="G35" i="15"/>
  <c r="D35" i="15"/>
  <c r="AH68" i="12"/>
  <c r="AI68" i="12" s="1"/>
  <c r="AK68" i="12"/>
  <c r="AK77" i="12"/>
  <c r="AK79" i="12"/>
  <c r="AK81" i="12"/>
  <c r="AK83" i="12"/>
  <c r="AK85" i="12"/>
  <c r="AK87" i="12"/>
  <c r="AK89" i="12"/>
  <c r="AK91" i="12"/>
  <c r="AK93" i="12"/>
  <c r="AK95" i="12"/>
  <c r="AK97" i="12"/>
  <c r="AD104" i="12"/>
  <c r="I103" i="17"/>
  <c r="D82" i="15"/>
  <c r="D85" i="15" s="1"/>
  <c r="T35" i="15"/>
  <c r="E10" i="15"/>
  <c r="J103" i="17"/>
  <c r="AK98" i="12"/>
  <c r="M60" i="15"/>
  <c r="E60" i="15"/>
  <c r="AH4" i="12"/>
  <c r="AI4" i="12" s="1"/>
  <c r="AE68" i="12"/>
  <c r="AE101" i="12"/>
  <c r="AE102" i="12"/>
  <c r="AE103" i="12"/>
  <c r="AK33" i="12"/>
  <c r="AE99" i="12"/>
  <c r="P103" i="17"/>
  <c r="AH61" i="12"/>
  <c r="AI61" i="12" s="1"/>
  <c r="AH63" i="12"/>
  <c r="AI63" i="12" s="1"/>
  <c r="AH65" i="12"/>
  <c r="AI65" i="12" s="1"/>
  <c r="AH103" i="12"/>
  <c r="AI103" i="12" s="1"/>
  <c r="AK103" i="12"/>
  <c r="AF69" i="12"/>
  <c r="AK90" i="12"/>
  <c r="AH41" i="12"/>
  <c r="AI41" i="12" s="1"/>
  <c r="AH43" i="12"/>
  <c r="AI43" i="12" s="1"/>
  <c r="AH45" i="12"/>
  <c r="AI45" i="12" s="1"/>
  <c r="AH47" i="12"/>
  <c r="AI47" i="12" s="1"/>
  <c r="AH49" i="12"/>
  <c r="AI49" i="12" s="1"/>
  <c r="AH51" i="12"/>
  <c r="AI51" i="12" s="1"/>
  <c r="AH53" i="12"/>
  <c r="AI53" i="12" s="1"/>
  <c r="AH55" i="12"/>
  <c r="AI55" i="12" s="1"/>
  <c r="AH57" i="12"/>
  <c r="AI57" i="12" s="1"/>
  <c r="AH59" i="12"/>
  <c r="AI59" i="12" s="1"/>
  <c r="S85" i="15"/>
  <c r="U84" i="15"/>
  <c r="N82" i="15"/>
  <c r="N85" i="15" s="1"/>
  <c r="J82" i="15"/>
  <c r="J85" i="15" s="1"/>
  <c r="H62" i="13"/>
  <c r="U57" i="15"/>
  <c r="U61" i="15" s="1"/>
  <c r="AH99" i="12"/>
  <c r="AI99" i="12" s="1"/>
  <c r="AK99" i="12"/>
  <c r="AH101" i="12"/>
  <c r="AI101" i="12" s="1"/>
  <c r="AK101" i="12"/>
  <c r="D73" i="17"/>
  <c r="H87" i="13"/>
  <c r="AH64" i="12"/>
  <c r="AI64" i="12" s="1"/>
  <c r="AK64" i="12"/>
  <c r="AH66" i="12"/>
  <c r="AI66" i="12" s="1"/>
  <c r="AK66" i="12"/>
  <c r="AK63" i="12"/>
  <c r="AK65" i="12"/>
  <c r="AK67" i="12"/>
  <c r="U79" i="15"/>
  <c r="AK29" i="12"/>
  <c r="AK31" i="12"/>
  <c r="Q10" i="15"/>
  <c r="AE40" i="12"/>
  <c r="AE41" i="12"/>
  <c r="AE42"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K4" i="12"/>
  <c r="AH75" i="12"/>
  <c r="AI75" i="12" s="1"/>
  <c r="AK75" i="12"/>
  <c r="C67" i="13"/>
  <c r="AK74" i="12"/>
  <c r="C45" i="13"/>
  <c r="AK39" i="12"/>
  <c r="AK40" i="12"/>
  <c r="AK41" i="12"/>
  <c r="AK42" i="12"/>
  <c r="AK43" i="12"/>
  <c r="AK44" i="12"/>
  <c r="AK45" i="12"/>
  <c r="AK46" i="12"/>
  <c r="AK47" i="12"/>
  <c r="AK48" i="12"/>
  <c r="AK49" i="12"/>
  <c r="AK50" i="12"/>
  <c r="AK51" i="12"/>
  <c r="AK52" i="12"/>
  <c r="AK53" i="12"/>
  <c r="AK54" i="12"/>
  <c r="AK55" i="12"/>
  <c r="AK56" i="12"/>
  <c r="AK57" i="12"/>
  <c r="AK58" i="12"/>
  <c r="AK59" i="12"/>
  <c r="AK60" i="12"/>
  <c r="AK61" i="12"/>
  <c r="AK62" i="12"/>
  <c r="AH77" i="12"/>
  <c r="AI77" i="12" s="1"/>
  <c r="AH79" i="12"/>
  <c r="AI79" i="12" s="1"/>
  <c r="AH81" i="12"/>
  <c r="AI81" i="12" s="1"/>
  <c r="AH83" i="12"/>
  <c r="AI83" i="12" s="1"/>
  <c r="AH85" i="12"/>
  <c r="AI85" i="12" s="1"/>
  <c r="AH87" i="12"/>
  <c r="AI87" i="12" s="1"/>
  <c r="AH89" i="12"/>
  <c r="AI89" i="12" s="1"/>
  <c r="AH91" i="12"/>
  <c r="AI91" i="12" s="1"/>
  <c r="AH93" i="12"/>
  <c r="AI93" i="12" s="1"/>
  <c r="AH95" i="12"/>
  <c r="AI95" i="12" s="1"/>
  <c r="AH97" i="12"/>
  <c r="AI97" i="12" s="1"/>
  <c r="C82" i="15"/>
  <c r="C85" i="15" s="1"/>
  <c r="AF104" i="12"/>
  <c r="P35" i="15"/>
  <c r="U32" i="15"/>
  <c r="U36" i="15" s="1"/>
  <c r="L82" i="15"/>
  <c r="L86" i="15" s="1"/>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C71" i="13"/>
  <c r="C69" i="13"/>
  <c r="C70" i="13"/>
  <c r="C60" i="15"/>
  <c r="C61" i="15"/>
  <c r="AH76" i="12"/>
  <c r="AI76" i="12" s="1"/>
  <c r="AH78" i="12"/>
  <c r="AI78" i="12" s="1"/>
  <c r="AH80" i="12"/>
  <c r="AH82" i="12"/>
  <c r="AI82" i="12" s="1"/>
  <c r="AH84" i="12"/>
  <c r="AI84" i="12" s="1"/>
  <c r="AH86" i="12"/>
  <c r="AI86" i="12" s="1"/>
  <c r="AH88" i="12"/>
  <c r="AI88" i="12" s="1"/>
  <c r="AH90" i="12"/>
  <c r="AI90" i="12" s="1"/>
  <c r="AH92" i="12"/>
  <c r="AI92" i="12" s="1"/>
  <c r="AB104" i="12"/>
  <c r="AH44" i="12"/>
  <c r="AI44" i="12" s="1"/>
  <c r="AH46" i="12"/>
  <c r="AI46" i="12" s="1"/>
  <c r="AH48" i="12"/>
  <c r="AI48" i="12" s="1"/>
  <c r="AH50" i="12"/>
  <c r="AI50" i="12" s="1"/>
  <c r="AH52" i="12"/>
  <c r="AI52" i="12" s="1"/>
  <c r="AH54" i="12"/>
  <c r="AI54" i="12" s="1"/>
  <c r="AH56" i="12"/>
  <c r="AI56" i="12" s="1"/>
  <c r="AH58" i="12"/>
  <c r="AI58" i="12" s="1"/>
  <c r="AH60" i="12"/>
  <c r="AI60" i="12" s="1"/>
  <c r="AH62" i="12"/>
  <c r="AI62" i="12" s="1"/>
  <c r="J76" i="13"/>
  <c r="J77" i="13" s="1"/>
  <c r="G75" i="13"/>
  <c r="AE74" i="12"/>
  <c r="H79" i="17"/>
  <c r="F79" i="17"/>
  <c r="F67" i="17"/>
  <c r="G79" i="17"/>
  <c r="X76" i="17"/>
  <c r="H84" i="8"/>
  <c r="T67" i="17"/>
  <c r="N67" i="17"/>
  <c r="N79" i="17"/>
  <c r="L79" i="17"/>
  <c r="Y76" i="17"/>
  <c r="S67" i="17"/>
  <c r="M79" i="17"/>
  <c r="E84" i="8"/>
  <c r="F84" i="8"/>
  <c r="L84" i="8"/>
  <c r="G84" i="8"/>
  <c r="K84" i="8"/>
  <c r="AK7" i="12"/>
  <c r="AC34" i="12"/>
  <c r="J23" i="13" s="1"/>
  <c r="AK15" i="12"/>
  <c r="AK17" i="12"/>
  <c r="AK19" i="12"/>
  <c r="AK21" i="12"/>
  <c r="AK23" i="12"/>
  <c r="AK25" i="12"/>
  <c r="AK27" i="12"/>
  <c r="AH40" i="12"/>
  <c r="AI40" i="12" s="1"/>
  <c r="AH42" i="12"/>
  <c r="AI42" i="12" s="1"/>
  <c r="F40" i="17"/>
  <c r="H40" i="17" s="1"/>
  <c r="S40" i="17"/>
  <c r="N40" i="17"/>
  <c r="P40" i="17" s="1"/>
  <c r="N52" i="17"/>
  <c r="L52" i="17"/>
  <c r="T40" i="17"/>
  <c r="M52" i="17"/>
  <c r="AE6" i="12"/>
  <c r="T82" i="15"/>
  <c r="T86" i="15" s="1"/>
  <c r="AK13" i="12"/>
  <c r="T13" i="17"/>
  <c r="S13" i="17"/>
  <c r="AD34" i="12"/>
  <c r="G23" i="13" s="1"/>
  <c r="AE8" i="12"/>
  <c r="AE34" i="12" s="1"/>
  <c r="G24" i="13" s="1"/>
  <c r="N13" i="17"/>
  <c r="AK11" i="12"/>
  <c r="F13" i="17"/>
  <c r="AE43" i="12"/>
  <c r="G52" i="17"/>
  <c r="H52" i="17"/>
  <c r="F52" i="17"/>
  <c r="H83" i="13"/>
  <c r="Y49" i="17"/>
  <c r="M40" i="17" s="1"/>
  <c r="AC69" i="12"/>
  <c r="J49" i="13" s="1"/>
  <c r="X49" i="17"/>
  <c r="E52" i="17" s="1"/>
  <c r="AB69" i="12"/>
  <c r="D46" i="17"/>
  <c r="Y22" i="17"/>
  <c r="N25" i="17"/>
  <c r="L25" i="17"/>
  <c r="M25" i="17"/>
  <c r="X22" i="17"/>
  <c r="E25" i="17" s="1"/>
  <c r="G25" i="17"/>
  <c r="AK9" i="12"/>
  <c r="F25" i="17"/>
  <c r="F109" i="17" s="1"/>
  <c r="AE4" i="12"/>
  <c r="H25" i="17"/>
  <c r="D19" i="17"/>
  <c r="F82" i="15"/>
  <c r="F85" i="15" s="1"/>
  <c r="B36" i="1"/>
  <c r="U83" i="15"/>
  <c r="P82" i="15"/>
  <c r="P86" i="15" s="1"/>
  <c r="H82" i="15"/>
  <c r="H86" i="15" s="1"/>
  <c r="R10" i="15"/>
  <c r="N10" i="15"/>
  <c r="J10" i="15"/>
  <c r="F10" i="15"/>
  <c r="R60" i="15"/>
  <c r="N60" i="15"/>
  <c r="J60" i="15"/>
  <c r="F60" i="15"/>
  <c r="S10" i="15"/>
  <c r="K10" i="15"/>
  <c r="C10" i="15"/>
  <c r="U7" i="15"/>
  <c r="U11" i="15" s="1"/>
  <c r="Q82" i="15"/>
  <c r="Q85" i="15" s="1"/>
  <c r="I82" i="15"/>
  <c r="I85" i="15" s="1"/>
  <c r="R86" i="15"/>
  <c r="S86" i="15"/>
  <c r="T10" i="15"/>
  <c r="P10" i="15"/>
  <c r="L10" i="15"/>
  <c r="H10" i="15"/>
  <c r="D10" i="15"/>
  <c r="T60" i="15"/>
  <c r="P60" i="15"/>
  <c r="L60" i="15"/>
  <c r="H60" i="15"/>
  <c r="D60" i="15"/>
  <c r="O10" i="15"/>
  <c r="G10" i="15"/>
  <c r="M82" i="15"/>
  <c r="M85" i="15" s="1"/>
  <c r="E82" i="15"/>
  <c r="E85" i="15" s="1"/>
  <c r="U81" i="15"/>
  <c r="U80" i="15"/>
  <c r="U78" i="15"/>
  <c r="H36" i="13"/>
  <c r="C41" i="13"/>
  <c r="C44" i="13"/>
  <c r="C43" i="13"/>
  <c r="J50" i="13"/>
  <c r="G49" i="13"/>
  <c r="AE39" i="12"/>
  <c r="C51" i="13"/>
  <c r="J51" i="13"/>
  <c r="C19" i="13"/>
  <c r="AG34" i="12"/>
  <c r="AK5" i="12"/>
  <c r="C18" i="13"/>
  <c r="C17" i="13"/>
  <c r="H86" i="13"/>
  <c r="H85" i="13"/>
  <c r="C102" i="13"/>
  <c r="C77" i="13"/>
  <c r="C101" i="13"/>
  <c r="C15" i="13"/>
  <c r="H10" i="13"/>
  <c r="C25" i="13"/>
  <c r="H84" i="13"/>
  <c r="AE100" i="12"/>
  <c r="B71" i="12"/>
  <c r="AB34" i="12"/>
  <c r="AF34" i="12"/>
  <c r="AK6" i="12"/>
  <c r="AK8" i="12"/>
  <c r="AK10" i="12"/>
  <c r="AK12" i="12"/>
  <c r="AK14" i="12"/>
  <c r="AK16" i="12"/>
  <c r="AK18" i="12"/>
  <c r="AK20" i="12"/>
  <c r="AK22" i="12"/>
  <c r="AK24" i="12"/>
  <c r="AK26" i="12"/>
  <c r="AK28" i="12"/>
  <c r="AK30" i="12"/>
  <c r="AK32" i="12"/>
  <c r="AG69" i="12"/>
  <c r="AG104" i="12"/>
  <c r="AH94" i="12"/>
  <c r="AI94" i="12" s="1"/>
  <c r="AH96" i="12"/>
  <c r="AI96" i="12" s="1"/>
  <c r="AH98" i="12"/>
  <c r="AI98" i="12" s="1"/>
  <c r="AH100" i="12"/>
  <c r="AI100" i="12" s="1"/>
  <c r="AH102" i="12"/>
  <c r="AI102" i="12" s="1"/>
  <c r="AH5" i="12"/>
  <c r="AH6" i="12"/>
  <c r="AI6" i="12" s="1"/>
  <c r="AH7" i="12"/>
  <c r="AI7" i="12" s="1"/>
  <c r="AH8" i="12"/>
  <c r="AI8" i="12" s="1"/>
  <c r="AH9" i="12"/>
  <c r="AI9" i="12" s="1"/>
  <c r="AH10" i="12"/>
  <c r="AI10" i="12" s="1"/>
  <c r="AH11" i="12"/>
  <c r="AI11" i="12" s="1"/>
  <c r="AH12" i="12"/>
  <c r="AI12" i="12" s="1"/>
  <c r="AH13" i="12"/>
  <c r="AI13" i="12" s="1"/>
  <c r="AH14" i="12"/>
  <c r="AI14" i="12" s="1"/>
  <c r="AH15" i="12"/>
  <c r="AI15" i="12" s="1"/>
  <c r="AH16" i="12"/>
  <c r="AI16" i="12" s="1"/>
  <c r="AH17" i="12"/>
  <c r="AI17" i="12" s="1"/>
  <c r="AH18" i="12"/>
  <c r="AI18" i="12" s="1"/>
  <c r="AH19" i="12"/>
  <c r="AI19" i="12" s="1"/>
  <c r="AH20" i="12"/>
  <c r="AI20" i="12" s="1"/>
  <c r="AH21" i="12"/>
  <c r="AI21" i="12" s="1"/>
  <c r="AH22" i="12"/>
  <c r="AI22" i="12" s="1"/>
  <c r="AH23" i="12"/>
  <c r="AI23" i="12" s="1"/>
  <c r="AH24" i="12"/>
  <c r="AI24" i="12" s="1"/>
  <c r="AH25" i="12"/>
  <c r="AI25" i="12" s="1"/>
  <c r="AH26" i="12"/>
  <c r="AI26" i="12" s="1"/>
  <c r="AH27" i="12"/>
  <c r="AI27" i="12" s="1"/>
  <c r="AH28" i="12"/>
  <c r="AI28" i="12" s="1"/>
  <c r="AH29" i="12"/>
  <c r="AI29" i="12" s="1"/>
  <c r="AH30" i="12"/>
  <c r="AI30" i="12" s="1"/>
  <c r="AH31" i="12"/>
  <c r="AI31" i="12" s="1"/>
  <c r="AH32" i="12"/>
  <c r="AI32" i="12" s="1"/>
  <c r="AH33" i="12"/>
  <c r="AI33" i="12" s="1"/>
  <c r="AH39" i="12"/>
  <c r="AI69" i="12"/>
  <c r="AH74" i="12"/>
  <c r="I19" i="8"/>
  <c r="P61" i="8"/>
  <c r="O61" i="8"/>
  <c r="J61" i="8"/>
  <c r="I61" i="8"/>
  <c r="P40" i="8"/>
  <c r="O40" i="8"/>
  <c r="J40" i="8"/>
  <c r="I40" i="8"/>
  <c r="J19" i="8"/>
  <c r="J84" i="8" s="1"/>
  <c r="O19" i="8"/>
  <c r="O84" i="8" s="1"/>
  <c r="P19" i="8"/>
  <c r="H29" i="9"/>
  <c r="I15" i="9"/>
  <c r="F38" i="9"/>
  <c r="J59" i="5"/>
  <c r="K59" i="5"/>
  <c r="J58" i="5"/>
  <c r="K58" i="5"/>
  <c r="J56" i="5"/>
  <c r="K56" i="5"/>
  <c r="J55" i="5"/>
  <c r="K55" i="5"/>
  <c r="J54" i="5"/>
  <c r="K54" i="5"/>
  <c r="J53" i="5"/>
  <c r="J57" i="5" s="1"/>
  <c r="K53" i="5"/>
  <c r="J34" i="5"/>
  <c r="K34" i="5"/>
  <c r="J33" i="5"/>
  <c r="K33" i="5"/>
  <c r="J31" i="5"/>
  <c r="K31" i="5"/>
  <c r="J30" i="5"/>
  <c r="K30" i="5"/>
  <c r="J29" i="5"/>
  <c r="K29" i="5"/>
  <c r="J28" i="5"/>
  <c r="J32" i="5" s="1"/>
  <c r="K28" i="5"/>
  <c r="K32" i="5" s="1"/>
  <c r="J9" i="5"/>
  <c r="J84" i="5" s="1"/>
  <c r="K9" i="5"/>
  <c r="K84" i="5" s="1"/>
  <c r="J8" i="5"/>
  <c r="J83" i="5" s="1"/>
  <c r="K8" i="5"/>
  <c r="K83" i="5" s="1"/>
  <c r="J6" i="5"/>
  <c r="J81" i="5" s="1"/>
  <c r="K6" i="5"/>
  <c r="K81" i="5" s="1"/>
  <c r="J5" i="5"/>
  <c r="J80" i="5" s="1"/>
  <c r="K5" i="5"/>
  <c r="K80" i="5" s="1"/>
  <c r="J4" i="5"/>
  <c r="J79" i="5" s="1"/>
  <c r="K4" i="5"/>
  <c r="J3" i="5"/>
  <c r="J78" i="5" s="1"/>
  <c r="K3" i="5"/>
  <c r="J77" i="5"/>
  <c r="K77" i="5"/>
  <c r="J52" i="5"/>
  <c r="K52" i="5"/>
  <c r="J27" i="5"/>
  <c r="K27" i="5"/>
  <c r="J2" i="5"/>
  <c r="K2" i="5"/>
  <c r="B81" i="3"/>
  <c r="B55" i="3"/>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64"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33"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2" i="11"/>
  <c r="G86" i="15" l="1"/>
  <c r="K86" i="15"/>
  <c r="U35" i="15"/>
  <c r="O85" i="15"/>
  <c r="N86" i="15"/>
  <c r="L85" i="15"/>
  <c r="D86" i="15"/>
  <c r="P84" i="8"/>
  <c r="C97" i="13"/>
  <c r="D13" i="17"/>
  <c r="K79" i="5"/>
  <c r="K57" i="5"/>
  <c r="G109" i="17"/>
  <c r="AE104" i="12"/>
  <c r="G76" i="13" s="1"/>
  <c r="G77" i="13" s="1"/>
  <c r="S97" i="17"/>
  <c r="C86" i="15"/>
  <c r="J86" i="15"/>
  <c r="U60" i="15"/>
  <c r="D67" i="13"/>
  <c r="T85" i="15"/>
  <c r="H109" i="17"/>
  <c r="G101" i="13"/>
  <c r="H101" i="13" s="1"/>
  <c r="AI80" i="12"/>
  <c r="H37" i="9"/>
  <c r="J101" i="13"/>
  <c r="J24" i="13"/>
  <c r="K24" i="13" s="1"/>
  <c r="D40" i="17"/>
  <c r="C64" i="13"/>
  <c r="D64" i="13" s="1"/>
  <c r="C65" i="13"/>
  <c r="C63" i="13"/>
  <c r="C39" i="13"/>
  <c r="D39" i="13" s="1"/>
  <c r="C38" i="13"/>
  <c r="D38" i="13" s="1"/>
  <c r="C37" i="13"/>
  <c r="D37" i="13" s="1"/>
  <c r="L109" i="17"/>
  <c r="N97" i="17"/>
  <c r="D77" i="13"/>
  <c r="K77" i="13"/>
  <c r="D69" i="13"/>
  <c r="D75" i="13"/>
  <c r="AI74" i="12"/>
  <c r="D65" i="13"/>
  <c r="M109" i="17"/>
  <c r="N109" i="17"/>
  <c r="P79" i="17"/>
  <c r="J79" i="17"/>
  <c r="K76" i="13"/>
  <c r="K75" i="13"/>
  <c r="D70" i="13"/>
  <c r="D71" i="13"/>
  <c r="D76" i="13"/>
  <c r="T97" i="17"/>
  <c r="P67" i="17"/>
  <c r="R67" i="17" s="1"/>
  <c r="D67" i="17"/>
  <c r="D79" i="17"/>
  <c r="M67" i="17"/>
  <c r="K79" i="17"/>
  <c r="O79" i="17" s="1"/>
  <c r="E67" i="17"/>
  <c r="E79" i="17"/>
  <c r="I79" i="17" s="1"/>
  <c r="H67" i="17"/>
  <c r="J67" i="17" s="1"/>
  <c r="I84" i="8"/>
  <c r="AE69" i="12"/>
  <c r="G50" i="13" s="1"/>
  <c r="G102" i="13" s="1"/>
  <c r="J40" i="17"/>
  <c r="L40" i="17" s="1"/>
  <c r="O40" i="17"/>
  <c r="Q40" i="17" s="1"/>
  <c r="R40" i="17"/>
  <c r="V40" i="17" s="1"/>
  <c r="D103" i="17"/>
  <c r="D97" i="17"/>
  <c r="D52" i="17"/>
  <c r="E40" i="17"/>
  <c r="H13" i="17"/>
  <c r="F97" i="17"/>
  <c r="K25" i="17"/>
  <c r="M13" i="17"/>
  <c r="P13" i="17"/>
  <c r="E13" i="17"/>
  <c r="E97" i="17" s="1"/>
  <c r="F86" i="15"/>
  <c r="P25" i="17"/>
  <c r="K52" i="17"/>
  <c r="O52" i="17" s="1"/>
  <c r="P52" i="17"/>
  <c r="J52" i="17"/>
  <c r="I52" i="17"/>
  <c r="O25" i="17"/>
  <c r="I25" i="17"/>
  <c r="D25" i="17"/>
  <c r="J25" i="17"/>
  <c r="P85" i="15"/>
  <c r="H85" i="15"/>
  <c r="E86" i="15"/>
  <c r="M86" i="15"/>
  <c r="U10" i="15"/>
  <c r="I86" i="15"/>
  <c r="Q86" i="15"/>
  <c r="U82" i="15"/>
  <c r="U86" i="15" s="1"/>
  <c r="AI5" i="12"/>
  <c r="C6" i="13" s="1"/>
  <c r="D6" i="13" s="1"/>
  <c r="K23" i="13"/>
  <c r="C12" i="13"/>
  <c r="D12" i="13" s="1"/>
  <c r="C13" i="13"/>
  <c r="D13" i="13" s="1"/>
  <c r="C11" i="13"/>
  <c r="D11" i="13" s="1"/>
  <c r="AI39" i="12"/>
  <c r="D45" i="13"/>
  <c r="D43" i="13"/>
  <c r="D41" i="13"/>
  <c r="D44" i="13"/>
  <c r="K49" i="13"/>
  <c r="D51" i="13"/>
  <c r="D50" i="13"/>
  <c r="K51" i="13"/>
  <c r="D49" i="13"/>
  <c r="K50" i="13"/>
  <c r="C103" i="13"/>
  <c r="D25" i="13"/>
  <c r="D17" i="13"/>
  <c r="D18" i="13"/>
  <c r="D19" i="13"/>
  <c r="C93" i="13"/>
  <c r="D15" i="13"/>
  <c r="C95" i="13"/>
  <c r="C96" i="13"/>
  <c r="D24" i="13"/>
  <c r="D23" i="13"/>
  <c r="G25" i="13"/>
  <c r="H88" i="13"/>
  <c r="K7" i="5"/>
  <c r="K10" i="5" s="1"/>
  <c r="J61" i="5"/>
  <c r="J60" i="5"/>
  <c r="K61" i="5"/>
  <c r="K60" i="5"/>
  <c r="K36" i="5"/>
  <c r="K35" i="5"/>
  <c r="J36" i="5"/>
  <c r="J35" i="5"/>
  <c r="J82" i="5"/>
  <c r="J85" i="5" s="1"/>
  <c r="J7" i="5"/>
  <c r="K78" i="5"/>
  <c r="B141" i="11"/>
  <c r="B143" i="11"/>
  <c r="B145" i="11"/>
  <c r="B147" i="11"/>
  <c r="B149" i="11"/>
  <c r="B151" i="11"/>
  <c r="B153" i="11"/>
  <c r="B155" i="11"/>
  <c r="B157" i="11"/>
  <c r="B159" i="11"/>
  <c r="B161" i="11"/>
  <c r="B163" i="11"/>
  <c r="B165" i="11"/>
  <c r="B167" i="11"/>
  <c r="B169" i="11"/>
  <c r="B172" i="11"/>
  <c r="B174" i="11"/>
  <c r="B176" i="11"/>
  <c r="B177" i="11"/>
  <c r="B179" i="11"/>
  <c r="B180" i="11"/>
  <c r="B181" i="11"/>
  <c r="B182" i="11"/>
  <c r="B183" i="11"/>
  <c r="B184" i="11"/>
  <c r="B185" i="11"/>
  <c r="B187" i="11"/>
  <c r="B188" i="11"/>
  <c r="B189" i="11"/>
  <c r="B190" i="11"/>
  <c r="B191" i="11"/>
  <c r="B192" i="11"/>
  <c r="B193" i="11"/>
  <c r="B195" i="11"/>
  <c r="B196" i="11"/>
  <c r="B197" i="11"/>
  <c r="B198" i="11"/>
  <c r="B199" i="11"/>
  <c r="B200" i="11"/>
  <c r="H6" i="9"/>
  <c r="J5" i="9"/>
  <c r="H5" i="9"/>
  <c r="D5" i="9"/>
  <c r="I4" i="9"/>
  <c r="E4" i="9"/>
  <c r="AF34" i="1"/>
  <c r="F48" i="8"/>
  <c r="K200" i="11"/>
  <c r="J200" i="11"/>
  <c r="I200" i="11"/>
  <c r="H200" i="11"/>
  <c r="G200" i="11"/>
  <c r="F200" i="11"/>
  <c r="E200" i="11"/>
  <c r="D200" i="11"/>
  <c r="C200" i="11"/>
  <c r="K199" i="11"/>
  <c r="J199" i="11"/>
  <c r="I199" i="11"/>
  <c r="H199" i="11"/>
  <c r="G199" i="11"/>
  <c r="F199" i="11"/>
  <c r="E199" i="11"/>
  <c r="D199" i="11"/>
  <c r="C199" i="11"/>
  <c r="K198" i="11"/>
  <c r="J198" i="11"/>
  <c r="I198" i="11"/>
  <c r="H198" i="11"/>
  <c r="G198" i="11"/>
  <c r="F198" i="11"/>
  <c r="E198" i="11"/>
  <c r="D198" i="11"/>
  <c r="C198" i="11"/>
  <c r="K197" i="11"/>
  <c r="J197" i="11"/>
  <c r="I197" i="11"/>
  <c r="H197" i="11"/>
  <c r="G197" i="11"/>
  <c r="F197" i="11"/>
  <c r="E197" i="11"/>
  <c r="D197" i="11"/>
  <c r="C197" i="11"/>
  <c r="K196" i="11"/>
  <c r="J196" i="11"/>
  <c r="I196" i="11"/>
  <c r="H196" i="11"/>
  <c r="G196" i="11"/>
  <c r="F196" i="11"/>
  <c r="E196" i="11"/>
  <c r="D196" i="11"/>
  <c r="C196" i="11"/>
  <c r="K195" i="11"/>
  <c r="J195" i="11"/>
  <c r="I195" i="11"/>
  <c r="H195" i="11"/>
  <c r="G195" i="11"/>
  <c r="F195" i="11"/>
  <c r="E195" i="11"/>
  <c r="D195" i="11"/>
  <c r="C195" i="11"/>
  <c r="K194" i="11"/>
  <c r="J194" i="11"/>
  <c r="I194" i="11"/>
  <c r="H194" i="11"/>
  <c r="G194" i="11"/>
  <c r="F194" i="11"/>
  <c r="E194" i="11"/>
  <c r="D194" i="11"/>
  <c r="C194" i="11"/>
  <c r="K193" i="11"/>
  <c r="J193" i="11"/>
  <c r="I193" i="11"/>
  <c r="H193" i="11"/>
  <c r="G193" i="11"/>
  <c r="F193" i="11"/>
  <c r="E193" i="11"/>
  <c r="D193" i="11"/>
  <c r="C193" i="11"/>
  <c r="K192" i="11"/>
  <c r="J192" i="11"/>
  <c r="I192" i="11"/>
  <c r="H192" i="11"/>
  <c r="G192" i="11"/>
  <c r="F192" i="11"/>
  <c r="E192" i="11"/>
  <c r="D192" i="11"/>
  <c r="C192" i="11"/>
  <c r="K191" i="11"/>
  <c r="J191" i="11"/>
  <c r="I191" i="11"/>
  <c r="H191" i="11"/>
  <c r="G191" i="11"/>
  <c r="F191" i="11"/>
  <c r="E191" i="11"/>
  <c r="D191" i="11"/>
  <c r="C191" i="11"/>
  <c r="K190" i="11"/>
  <c r="J190" i="11"/>
  <c r="I190" i="11"/>
  <c r="H190" i="11"/>
  <c r="G190" i="11"/>
  <c r="F190" i="11"/>
  <c r="E190" i="11"/>
  <c r="D190" i="11"/>
  <c r="C190" i="11"/>
  <c r="K189" i="11"/>
  <c r="J189" i="11"/>
  <c r="I189" i="11"/>
  <c r="H189" i="11"/>
  <c r="G189" i="11"/>
  <c r="F189" i="11"/>
  <c r="E189" i="11"/>
  <c r="D189" i="11"/>
  <c r="C189" i="11"/>
  <c r="K188" i="11"/>
  <c r="J188" i="11"/>
  <c r="I188" i="11"/>
  <c r="H188" i="11"/>
  <c r="G188" i="11"/>
  <c r="F188" i="11"/>
  <c r="E188" i="11"/>
  <c r="D188" i="11"/>
  <c r="C188" i="11"/>
  <c r="K187" i="11"/>
  <c r="J187" i="11"/>
  <c r="I187" i="11"/>
  <c r="H187" i="11"/>
  <c r="G187" i="11"/>
  <c r="F187" i="11"/>
  <c r="E187" i="11"/>
  <c r="D187" i="11"/>
  <c r="C187" i="11"/>
  <c r="K186" i="11"/>
  <c r="J186" i="11"/>
  <c r="I186" i="11"/>
  <c r="H186" i="11"/>
  <c r="G186" i="11"/>
  <c r="F186" i="11"/>
  <c r="E186" i="11"/>
  <c r="D186" i="11"/>
  <c r="C186" i="11"/>
  <c r="K185" i="11"/>
  <c r="J185" i="11"/>
  <c r="I185" i="11"/>
  <c r="H185" i="11"/>
  <c r="G185" i="11"/>
  <c r="F185" i="11"/>
  <c r="E185" i="11"/>
  <c r="D185" i="11"/>
  <c r="C185" i="11"/>
  <c r="K184" i="11"/>
  <c r="J184" i="11"/>
  <c r="I184" i="11"/>
  <c r="H184" i="11"/>
  <c r="G184" i="11"/>
  <c r="F184" i="11"/>
  <c r="E184" i="11"/>
  <c r="D184" i="11"/>
  <c r="C184" i="11"/>
  <c r="K183" i="11"/>
  <c r="J183" i="11"/>
  <c r="I183" i="11"/>
  <c r="H183" i="11"/>
  <c r="G183" i="11"/>
  <c r="F183" i="11"/>
  <c r="E183" i="11"/>
  <c r="D183" i="11"/>
  <c r="C183" i="11"/>
  <c r="K182" i="11"/>
  <c r="J182" i="11"/>
  <c r="I182" i="11"/>
  <c r="H182" i="11"/>
  <c r="G182" i="11"/>
  <c r="F182" i="11"/>
  <c r="E182" i="11"/>
  <c r="D182" i="11"/>
  <c r="C182" i="11"/>
  <c r="K181" i="11"/>
  <c r="J181" i="11"/>
  <c r="I181" i="11"/>
  <c r="H181" i="11"/>
  <c r="G181" i="11"/>
  <c r="F181" i="11"/>
  <c r="E181" i="11"/>
  <c r="D181" i="11"/>
  <c r="C181" i="11"/>
  <c r="K180" i="11"/>
  <c r="J180" i="11"/>
  <c r="I180" i="11"/>
  <c r="H180" i="11"/>
  <c r="G180" i="11"/>
  <c r="F180" i="11"/>
  <c r="E180" i="11"/>
  <c r="D180" i="11"/>
  <c r="C180" i="11"/>
  <c r="K179" i="11"/>
  <c r="J179" i="11"/>
  <c r="I179" i="11"/>
  <c r="H179" i="11"/>
  <c r="G179" i="11"/>
  <c r="F179" i="11"/>
  <c r="E179" i="11"/>
  <c r="D179" i="11"/>
  <c r="C179" i="11"/>
  <c r="K178" i="11"/>
  <c r="J178" i="11"/>
  <c r="I178" i="11"/>
  <c r="H178" i="11"/>
  <c r="G178" i="11"/>
  <c r="F178" i="11"/>
  <c r="E178" i="11"/>
  <c r="D178" i="11"/>
  <c r="C178" i="11"/>
  <c r="K177" i="11"/>
  <c r="J177" i="11"/>
  <c r="I177" i="11"/>
  <c r="H177" i="11"/>
  <c r="G177" i="11"/>
  <c r="F177" i="11"/>
  <c r="E177" i="11"/>
  <c r="D177" i="11"/>
  <c r="C177" i="11"/>
  <c r="K176" i="11"/>
  <c r="J176" i="11"/>
  <c r="I176" i="11"/>
  <c r="H176" i="11"/>
  <c r="G176" i="11"/>
  <c r="F176" i="11"/>
  <c r="E176" i="11"/>
  <c r="D176" i="11"/>
  <c r="C176" i="11"/>
  <c r="K175" i="11"/>
  <c r="J175" i="11"/>
  <c r="I175" i="11"/>
  <c r="H175" i="11"/>
  <c r="G175" i="11"/>
  <c r="F175" i="11"/>
  <c r="E175" i="11"/>
  <c r="D175" i="11"/>
  <c r="C175" i="11"/>
  <c r="K174" i="11"/>
  <c r="J174" i="11"/>
  <c r="I174" i="11"/>
  <c r="H174" i="11"/>
  <c r="G174" i="11"/>
  <c r="F174" i="11"/>
  <c r="E174" i="11"/>
  <c r="D174" i="11"/>
  <c r="C174" i="11"/>
  <c r="K173" i="11"/>
  <c r="J173" i="11"/>
  <c r="I173" i="11"/>
  <c r="H173" i="11"/>
  <c r="G173" i="11"/>
  <c r="F173" i="11"/>
  <c r="E173" i="11"/>
  <c r="D173" i="11"/>
  <c r="C173" i="11"/>
  <c r="K172" i="11"/>
  <c r="J172" i="11"/>
  <c r="I172" i="11"/>
  <c r="H172" i="11"/>
  <c r="G172" i="11"/>
  <c r="F172" i="11"/>
  <c r="E172" i="11"/>
  <c r="D172" i="11"/>
  <c r="C172" i="11"/>
  <c r="K171" i="11"/>
  <c r="J171" i="11"/>
  <c r="I171" i="11"/>
  <c r="H171" i="11"/>
  <c r="G171" i="11"/>
  <c r="F171" i="11"/>
  <c r="E171" i="11"/>
  <c r="D171" i="11"/>
  <c r="C171" i="11"/>
  <c r="K169" i="11"/>
  <c r="J169" i="11"/>
  <c r="I169" i="11"/>
  <c r="H169" i="11"/>
  <c r="G169" i="11"/>
  <c r="F169" i="11"/>
  <c r="E169" i="11"/>
  <c r="D169" i="11"/>
  <c r="C169" i="11"/>
  <c r="K168" i="11"/>
  <c r="J168" i="11"/>
  <c r="I168" i="11"/>
  <c r="H168" i="11"/>
  <c r="G168" i="11"/>
  <c r="F168" i="11"/>
  <c r="E168" i="11"/>
  <c r="D168" i="11"/>
  <c r="C168" i="11"/>
  <c r="K167" i="11"/>
  <c r="J167" i="11"/>
  <c r="I167" i="11"/>
  <c r="H167" i="11"/>
  <c r="G167" i="11"/>
  <c r="F167" i="11"/>
  <c r="E167" i="11"/>
  <c r="D167" i="11"/>
  <c r="C167" i="11"/>
  <c r="K166" i="11"/>
  <c r="J166" i="11"/>
  <c r="I166" i="11"/>
  <c r="H166" i="11"/>
  <c r="G166" i="11"/>
  <c r="F166" i="11"/>
  <c r="E166" i="11"/>
  <c r="D166" i="11"/>
  <c r="C166" i="11"/>
  <c r="K165" i="11"/>
  <c r="J165" i="11"/>
  <c r="I165" i="11"/>
  <c r="H165" i="11"/>
  <c r="G165" i="11"/>
  <c r="F165" i="11"/>
  <c r="E165" i="11"/>
  <c r="D165" i="11"/>
  <c r="C165" i="11"/>
  <c r="K164" i="11"/>
  <c r="J164" i="11"/>
  <c r="I164" i="11"/>
  <c r="H164" i="11"/>
  <c r="G164" i="11"/>
  <c r="F164" i="11"/>
  <c r="E164" i="11"/>
  <c r="D164" i="11"/>
  <c r="C164" i="11"/>
  <c r="K163" i="11"/>
  <c r="J163" i="11"/>
  <c r="I163" i="11"/>
  <c r="H163" i="11"/>
  <c r="G163" i="11"/>
  <c r="F163" i="11"/>
  <c r="E163" i="11"/>
  <c r="D163" i="11"/>
  <c r="C163" i="11"/>
  <c r="K162" i="11"/>
  <c r="J162" i="11"/>
  <c r="I162" i="11"/>
  <c r="H162" i="11"/>
  <c r="G162" i="11"/>
  <c r="F162" i="11"/>
  <c r="E162" i="11"/>
  <c r="D162" i="11"/>
  <c r="C162" i="11"/>
  <c r="K161" i="11"/>
  <c r="J161" i="11"/>
  <c r="I161" i="11"/>
  <c r="H161" i="11"/>
  <c r="G161" i="11"/>
  <c r="F161" i="11"/>
  <c r="E161" i="11"/>
  <c r="D161" i="11"/>
  <c r="C161" i="11"/>
  <c r="K160" i="11"/>
  <c r="J160" i="11"/>
  <c r="I160" i="11"/>
  <c r="H160" i="11"/>
  <c r="G160" i="11"/>
  <c r="F160" i="11"/>
  <c r="E160" i="11"/>
  <c r="D160" i="11"/>
  <c r="C160" i="11"/>
  <c r="K159" i="11"/>
  <c r="J159" i="11"/>
  <c r="I159" i="11"/>
  <c r="H159" i="11"/>
  <c r="G159" i="11"/>
  <c r="F159" i="11"/>
  <c r="E159" i="11"/>
  <c r="D159" i="11"/>
  <c r="C159" i="11"/>
  <c r="K158" i="11"/>
  <c r="J158" i="11"/>
  <c r="I158" i="11"/>
  <c r="H158" i="11"/>
  <c r="G158" i="11"/>
  <c r="F158" i="11"/>
  <c r="E158" i="11"/>
  <c r="D158" i="11"/>
  <c r="C158" i="11"/>
  <c r="K157" i="11"/>
  <c r="J157" i="11"/>
  <c r="I157" i="11"/>
  <c r="H157" i="11"/>
  <c r="G157" i="11"/>
  <c r="F157" i="11"/>
  <c r="E157" i="11"/>
  <c r="D157" i="11"/>
  <c r="C157" i="11"/>
  <c r="K156" i="11"/>
  <c r="J156" i="11"/>
  <c r="I156" i="11"/>
  <c r="H156" i="11"/>
  <c r="G156" i="11"/>
  <c r="F156" i="11"/>
  <c r="E156" i="11"/>
  <c r="D156" i="11"/>
  <c r="C156" i="11"/>
  <c r="K155" i="11"/>
  <c r="J155" i="11"/>
  <c r="I155" i="11"/>
  <c r="H155" i="11"/>
  <c r="G155" i="11"/>
  <c r="F155" i="11"/>
  <c r="E155" i="11"/>
  <c r="D155" i="11"/>
  <c r="C155" i="11"/>
  <c r="K154" i="11"/>
  <c r="J154" i="11"/>
  <c r="I154" i="11"/>
  <c r="H154" i="11"/>
  <c r="G154" i="11"/>
  <c r="F154" i="11"/>
  <c r="E154" i="11"/>
  <c r="D154" i="11"/>
  <c r="C154" i="11"/>
  <c r="K153" i="11"/>
  <c r="J153" i="11"/>
  <c r="I153" i="11"/>
  <c r="H153" i="11"/>
  <c r="G153" i="11"/>
  <c r="F153" i="11"/>
  <c r="E153" i="11"/>
  <c r="D153" i="11"/>
  <c r="C153" i="11"/>
  <c r="K152" i="11"/>
  <c r="J152" i="11"/>
  <c r="I152" i="11"/>
  <c r="H152" i="11"/>
  <c r="G152" i="11"/>
  <c r="F152" i="11"/>
  <c r="E152" i="11"/>
  <c r="D152" i="11"/>
  <c r="C152" i="11"/>
  <c r="K151" i="11"/>
  <c r="J151" i="11"/>
  <c r="I151" i="11"/>
  <c r="H151" i="11"/>
  <c r="G151" i="11"/>
  <c r="F151" i="11"/>
  <c r="E151" i="11"/>
  <c r="D151" i="11"/>
  <c r="C151" i="11"/>
  <c r="K150" i="11"/>
  <c r="J150" i="11"/>
  <c r="I150" i="11"/>
  <c r="H150" i="11"/>
  <c r="G150" i="11"/>
  <c r="F150" i="11"/>
  <c r="E150" i="11"/>
  <c r="D150" i="11"/>
  <c r="C150" i="11"/>
  <c r="K149" i="11"/>
  <c r="J149" i="11"/>
  <c r="I149" i="11"/>
  <c r="H149" i="11"/>
  <c r="G149" i="11"/>
  <c r="F149" i="11"/>
  <c r="E149" i="11"/>
  <c r="D149" i="11"/>
  <c r="C149" i="11"/>
  <c r="K148" i="11"/>
  <c r="J148" i="11"/>
  <c r="I148" i="11"/>
  <c r="H148" i="11"/>
  <c r="G148" i="11"/>
  <c r="F148" i="11"/>
  <c r="E148" i="11"/>
  <c r="D148" i="11"/>
  <c r="C148" i="11"/>
  <c r="K147" i="11"/>
  <c r="J147" i="11"/>
  <c r="I147" i="11"/>
  <c r="H147" i="11"/>
  <c r="G147" i="11"/>
  <c r="F147" i="11"/>
  <c r="E147" i="11"/>
  <c r="D147" i="11"/>
  <c r="C147" i="11"/>
  <c r="K146" i="11"/>
  <c r="J146" i="11"/>
  <c r="I146" i="11"/>
  <c r="H146" i="11"/>
  <c r="G146" i="11"/>
  <c r="F146" i="11"/>
  <c r="E146" i="11"/>
  <c r="D146" i="11"/>
  <c r="C146" i="11"/>
  <c r="K145" i="11"/>
  <c r="J145" i="11"/>
  <c r="I145" i="11"/>
  <c r="H145" i="11"/>
  <c r="G145" i="11"/>
  <c r="F145" i="11"/>
  <c r="E145" i="11"/>
  <c r="D145" i="11"/>
  <c r="C145" i="11"/>
  <c r="K144" i="11"/>
  <c r="J144" i="11"/>
  <c r="I144" i="11"/>
  <c r="H144" i="11"/>
  <c r="G144" i="11"/>
  <c r="F144" i="11"/>
  <c r="E144" i="11"/>
  <c r="D144" i="11"/>
  <c r="C144" i="11"/>
  <c r="K143" i="11"/>
  <c r="J143" i="11"/>
  <c r="I143" i="11"/>
  <c r="H143" i="11"/>
  <c r="G143" i="11"/>
  <c r="F143" i="11"/>
  <c r="E143" i="11"/>
  <c r="D143" i="11"/>
  <c r="C143" i="11"/>
  <c r="K142" i="11"/>
  <c r="J142" i="11"/>
  <c r="I142" i="11"/>
  <c r="H142" i="11"/>
  <c r="G142" i="11"/>
  <c r="F142" i="11"/>
  <c r="E142" i="11"/>
  <c r="D142" i="11"/>
  <c r="C142" i="11"/>
  <c r="K141" i="11"/>
  <c r="J141" i="11"/>
  <c r="I141" i="11"/>
  <c r="H141" i="11"/>
  <c r="G141" i="11"/>
  <c r="F141" i="11"/>
  <c r="E141" i="11"/>
  <c r="D141" i="11"/>
  <c r="C141" i="11"/>
  <c r="K140" i="11"/>
  <c r="J140" i="11"/>
  <c r="I140" i="11"/>
  <c r="H140" i="11"/>
  <c r="G140" i="11"/>
  <c r="F140" i="11"/>
  <c r="E140" i="11"/>
  <c r="D140" i="11"/>
  <c r="C140" i="11"/>
  <c r="K138" i="11"/>
  <c r="J138" i="11"/>
  <c r="I138" i="11"/>
  <c r="H138" i="11"/>
  <c r="G138" i="11"/>
  <c r="F138" i="11"/>
  <c r="E138" i="11"/>
  <c r="D138" i="11"/>
  <c r="C138" i="11"/>
  <c r="K137" i="11"/>
  <c r="J137" i="11"/>
  <c r="I137" i="11"/>
  <c r="H137" i="11"/>
  <c r="G137" i="11"/>
  <c r="F137" i="11"/>
  <c r="E137" i="11"/>
  <c r="D137" i="11"/>
  <c r="C137" i="11"/>
  <c r="K136" i="11"/>
  <c r="J136" i="11"/>
  <c r="I136" i="11"/>
  <c r="H136" i="11"/>
  <c r="G136" i="11"/>
  <c r="F136" i="11"/>
  <c r="E136" i="11"/>
  <c r="D136" i="11"/>
  <c r="C136" i="11"/>
  <c r="K135" i="11"/>
  <c r="J135" i="11"/>
  <c r="I135" i="11"/>
  <c r="H135" i="11"/>
  <c r="G135" i="11"/>
  <c r="F135" i="11"/>
  <c r="E135" i="11"/>
  <c r="D135" i="11"/>
  <c r="C135" i="11"/>
  <c r="K134" i="11"/>
  <c r="J134" i="11"/>
  <c r="I134" i="11"/>
  <c r="H134" i="11"/>
  <c r="G134" i="11"/>
  <c r="F134" i="11"/>
  <c r="E134" i="11"/>
  <c r="D134" i="11"/>
  <c r="C134" i="11"/>
  <c r="K133" i="11"/>
  <c r="J133" i="11"/>
  <c r="I133" i="11"/>
  <c r="H133" i="11"/>
  <c r="G133" i="11"/>
  <c r="F133" i="11"/>
  <c r="E133" i="11"/>
  <c r="D133" i="11"/>
  <c r="C133" i="11"/>
  <c r="K132" i="11"/>
  <c r="J132" i="11"/>
  <c r="I132" i="11"/>
  <c r="H132" i="11"/>
  <c r="G132" i="11"/>
  <c r="F132" i="11"/>
  <c r="E132" i="11"/>
  <c r="D132" i="11"/>
  <c r="C132" i="11"/>
  <c r="K131" i="11"/>
  <c r="J131" i="11"/>
  <c r="I131" i="11"/>
  <c r="H131" i="11"/>
  <c r="G131" i="11"/>
  <c r="F131" i="11"/>
  <c r="E131" i="11"/>
  <c r="D131" i="11"/>
  <c r="C131" i="11"/>
  <c r="K130" i="11"/>
  <c r="J130" i="11"/>
  <c r="I130" i="11"/>
  <c r="H130" i="11"/>
  <c r="G130" i="11"/>
  <c r="F130" i="11"/>
  <c r="E130" i="11"/>
  <c r="D130" i="11"/>
  <c r="C130" i="11"/>
  <c r="K129" i="11"/>
  <c r="J129" i="11"/>
  <c r="I129" i="11"/>
  <c r="H129" i="11"/>
  <c r="G129" i="11"/>
  <c r="F129" i="11"/>
  <c r="E129" i="11"/>
  <c r="D129" i="11"/>
  <c r="C129" i="11"/>
  <c r="K128" i="11"/>
  <c r="J128" i="11"/>
  <c r="I128" i="11"/>
  <c r="H128" i="11"/>
  <c r="G128" i="11"/>
  <c r="F128" i="11"/>
  <c r="E128" i="11"/>
  <c r="D128" i="11"/>
  <c r="C128" i="11"/>
  <c r="K127" i="11"/>
  <c r="J127" i="11"/>
  <c r="I127" i="11"/>
  <c r="H127" i="11"/>
  <c r="G127" i="11"/>
  <c r="F127" i="11"/>
  <c r="E127" i="11"/>
  <c r="D127" i="11"/>
  <c r="C127" i="11"/>
  <c r="K126" i="11"/>
  <c r="J126" i="11"/>
  <c r="I126" i="11"/>
  <c r="H126" i="11"/>
  <c r="G126" i="11"/>
  <c r="F126" i="11"/>
  <c r="E126" i="11"/>
  <c r="D126" i="11"/>
  <c r="C126" i="11"/>
  <c r="K125" i="11"/>
  <c r="J125" i="11"/>
  <c r="I125" i="11"/>
  <c r="H125" i="11"/>
  <c r="G125" i="11"/>
  <c r="F125" i="11"/>
  <c r="E125" i="11"/>
  <c r="D125" i="11"/>
  <c r="C125" i="11"/>
  <c r="K124" i="11"/>
  <c r="J124" i="11"/>
  <c r="I124" i="11"/>
  <c r="H124" i="11"/>
  <c r="G124" i="11"/>
  <c r="F124" i="11"/>
  <c r="E124" i="11"/>
  <c r="D124" i="11"/>
  <c r="C124" i="11"/>
  <c r="K123" i="11"/>
  <c r="J123" i="11"/>
  <c r="I123" i="11"/>
  <c r="H123" i="11"/>
  <c r="G123" i="11"/>
  <c r="F123" i="11"/>
  <c r="E123" i="11"/>
  <c r="D123" i="11"/>
  <c r="C123" i="11"/>
  <c r="K122" i="11"/>
  <c r="J122" i="11"/>
  <c r="I122" i="11"/>
  <c r="H122" i="11"/>
  <c r="G122" i="11"/>
  <c r="F122" i="11"/>
  <c r="E122" i="11"/>
  <c r="D122" i="11"/>
  <c r="C122" i="11"/>
  <c r="K121" i="11"/>
  <c r="J121" i="11"/>
  <c r="I121" i="11"/>
  <c r="H121" i="11"/>
  <c r="G121" i="11"/>
  <c r="F121" i="11"/>
  <c r="E121" i="11"/>
  <c r="D121" i="11"/>
  <c r="C121" i="11"/>
  <c r="K120" i="11"/>
  <c r="J120" i="11"/>
  <c r="I120" i="11"/>
  <c r="H120" i="11"/>
  <c r="G120" i="11"/>
  <c r="F120" i="11"/>
  <c r="E120" i="11"/>
  <c r="D120" i="11"/>
  <c r="C120" i="11"/>
  <c r="K119" i="11"/>
  <c r="J119" i="11"/>
  <c r="I119" i="11"/>
  <c r="H119" i="11"/>
  <c r="G119" i="11"/>
  <c r="F119" i="11"/>
  <c r="E119" i="11"/>
  <c r="D119" i="11"/>
  <c r="C119" i="11"/>
  <c r="K118" i="11"/>
  <c r="J118" i="11"/>
  <c r="I118" i="11"/>
  <c r="H118" i="11"/>
  <c r="G118" i="11"/>
  <c r="F118" i="11"/>
  <c r="E118" i="11"/>
  <c r="D118" i="11"/>
  <c r="C118" i="11"/>
  <c r="K117" i="11"/>
  <c r="J117" i="11"/>
  <c r="I117" i="11"/>
  <c r="H117" i="11"/>
  <c r="G117" i="11"/>
  <c r="F117" i="11"/>
  <c r="E117" i="11"/>
  <c r="D117" i="11"/>
  <c r="C117" i="11"/>
  <c r="K116" i="11"/>
  <c r="J116" i="11"/>
  <c r="I116" i="11"/>
  <c r="H116" i="11"/>
  <c r="G116" i="11"/>
  <c r="F116" i="11"/>
  <c r="E116" i="11"/>
  <c r="D116" i="11"/>
  <c r="C116" i="11"/>
  <c r="K115" i="11"/>
  <c r="J115" i="11"/>
  <c r="I115" i="11"/>
  <c r="H115" i="11"/>
  <c r="G115" i="11"/>
  <c r="F115" i="11"/>
  <c r="E115" i="11"/>
  <c r="D115" i="11"/>
  <c r="C115" i="11"/>
  <c r="K114" i="11"/>
  <c r="J114" i="11"/>
  <c r="I114" i="11"/>
  <c r="H114" i="11"/>
  <c r="G114" i="11"/>
  <c r="F114" i="11"/>
  <c r="E114" i="11"/>
  <c r="D114" i="11"/>
  <c r="C114" i="11"/>
  <c r="K113" i="11"/>
  <c r="J113" i="11"/>
  <c r="I113" i="11"/>
  <c r="H113" i="11"/>
  <c r="G113" i="11"/>
  <c r="F113" i="11"/>
  <c r="E113" i="11"/>
  <c r="D113" i="11"/>
  <c r="C113" i="11"/>
  <c r="K112" i="11"/>
  <c r="J112" i="11"/>
  <c r="I112" i="11"/>
  <c r="H112" i="11"/>
  <c r="G112" i="11"/>
  <c r="F112" i="11"/>
  <c r="E112" i="11"/>
  <c r="D112" i="11"/>
  <c r="C112" i="11"/>
  <c r="K111" i="11"/>
  <c r="J111" i="11"/>
  <c r="I111" i="11"/>
  <c r="H111" i="11"/>
  <c r="G111" i="11"/>
  <c r="F111" i="11"/>
  <c r="E111" i="11"/>
  <c r="D111" i="11"/>
  <c r="C111" i="11"/>
  <c r="K110" i="11"/>
  <c r="J110" i="11"/>
  <c r="I110" i="11"/>
  <c r="H110" i="11"/>
  <c r="G110" i="11"/>
  <c r="F110" i="11"/>
  <c r="E110" i="11"/>
  <c r="D110" i="11"/>
  <c r="C110" i="11"/>
  <c r="K109" i="11"/>
  <c r="J109" i="11"/>
  <c r="I109" i="11"/>
  <c r="H109" i="11"/>
  <c r="G109" i="11"/>
  <c r="F109" i="11"/>
  <c r="E109" i="11"/>
  <c r="D109" i="11"/>
  <c r="C109" i="11"/>
  <c r="B194" i="11"/>
  <c r="B186" i="11"/>
  <c r="B178" i="11"/>
  <c r="B175" i="11"/>
  <c r="B173" i="11"/>
  <c r="B171" i="11"/>
  <c r="B168" i="11"/>
  <c r="B166" i="11"/>
  <c r="B164" i="11"/>
  <c r="B162" i="11"/>
  <c r="B160" i="11"/>
  <c r="B158" i="11"/>
  <c r="B156" i="11"/>
  <c r="B154" i="11"/>
  <c r="B152" i="11"/>
  <c r="B150" i="11"/>
  <c r="B148" i="11"/>
  <c r="B146" i="11"/>
  <c r="B144" i="11"/>
  <c r="B142" i="11"/>
  <c r="B140"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D6" i="10"/>
  <c r="H36" i="9"/>
  <c r="H30" i="9"/>
  <c r="H28" i="9"/>
  <c r="H27" i="9"/>
  <c r="H26" i="9"/>
  <c r="H23" i="9"/>
  <c r="H22" i="9"/>
  <c r="H21" i="9"/>
  <c r="H20" i="9"/>
  <c r="I19" i="9"/>
  <c r="P1" i="5" l="1"/>
  <c r="P1" i="15"/>
  <c r="K11" i="5"/>
  <c r="G51" i="13"/>
  <c r="C66" i="13"/>
  <c r="C8" i="13"/>
  <c r="D8" i="13" s="1"/>
  <c r="J102" i="13"/>
  <c r="J25" i="13"/>
  <c r="K25" i="13" s="1"/>
  <c r="C40" i="13"/>
  <c r="I109" i="17"/>
  <c r="H19" i="9"/>
  <c r="D63" i="13"/>
  <c r="D66" i="13" s="1"/>
  <c r="E109" i="17"/>
  <c r="C60" i="13"/>
  <c r="D60" i="13" s="1"/>
  <c r="C58" i="13"/>
  <c r="C61" i="13"/>
  <c r="D61" i="13" s="1"/>
  <c r="C59" i="13"/>
  <c r="D59" i="13" s="1"/>
  <c r="V67" i="17"/>
  <c r="G67" i="17"/>
  <c r="I67" i="17" s="1"/>
  <c r="O67" i="17"/>
  <c r="Q67" i="17" s="1"/>
  <c r="L67" i="17"/>
  <c r="J109" i="17"/>
  <c r="H15" i="9"/>
  <c r="C2" i="3"/>
  <c r="C2" i="13"/>
  <c r="L4" i="8"/>
  <c r="L4" i="17"/>
  <c r="G40" i="17"/>
  <c r="D109" i="17"/>
  <c r="O109" i="17"/>
  <c r="P109" i="17"/>
  <c r="U40" i="17"/>
  <c r="K109" i="17"/>
  <c r="C7" i="13"/>
  <c r="D7" i="13" s="1"/>
  <c r="P97" i="17"/>
  <c r="R13" i="17"/>
  <c r="R97" i="17" s="1"/>
  <c r="M97" i="17"/>
  <c r="J13" i="17"/>
  <c r="H97" i="17"/>
  <c r="G13" i="17"/>
  <c r="O13" i="17"/>
  <c r="C9" i="13"/>
  <c r="U85" i="15"/>
  <c r="D40" i="13"/>
  <c r="C34" i="13"/>
  <c r="D34" i="13" s="1"/>
  <c r="C32" i="13"/>
  <c r="C33" i="13"/>
  <c r="D33" i="13" s="1"/>
  <c r="C35" i="13"/>
  <c r="D35" i="13" s="1"/>
  <c r="J103" i="13"/>
  <c r="H102" i="13"/>
  <c r="G103" i="13"/>
  <c r="H103" i="13" s="1"/>
  <c r="C90" i="13"/>
  <c r="C91" i="13"/>
  <c r="C89" i="13"/>
  <c r="C14" i="13"/>
  <c r="D9" i="9"/>
  <c r="H14" i="9"/>
  <c r="C13" i="9"/>
  <c r="C6" i="9"/>
  <c r="C31" i="9"/>
  <c r="H31" i="9" s="1"/>
  <c r="F13" i="9"/>
  <c r="E6" i="9"/>
  <c r="C32" i="9"/>
  <c r="I32" i="9" s="1"/>
  <c r="I13" i="9"/>
  <c r="E8" i="9"/>
  <c r="C34" i="9"/>
  <c r="H34" i="9" s="1"/>
  <c r="D14" i="9"/>
  <c r="G13" i="8"/>
  <c r="F27" i="8"/>
  <c r="J11" i="5"/>
  <c r="J10" i="5"/>
  <c r="J86" i="5"/>
  <c r="K82" i="5"/>
  <c r="K85" i="5" s="1"/>
  <c r="R59" i="5"/>
  <c r="S59" i="5"/>
  <c r="R58" i="5"/>
  <c r="S58" i="5"/>
  <c r="Q59" i="5"/>
  <c r="Q58" i="5"/>
  <c r="R56" i="5"/>
  <c r="S56" i="5"/>
  <c r="R55" i="5"/>
  <c r="S55" i="5"/>
  <c r="R54" i="5"/>
  <c r="S54" i="5"/>
  <c r="R53" i="5"/>
  <c r="S53" i="5"/>
  <c r="Q54" i="5"/>
  <c r="Q55" i="5"/>
  <c r="Q56" i="5"/>
  <c r="Q53" i="5"/>
  <c r="R34" i="5"/>
  <c r="S34" i="5"/>
  <c r="R33" i="5"/>
  <c r="S33" i="5"/>
  <c r="Q34" i="5"/>
  <c r="Q33" i="5"/>
  <c r="R31" i="5"/>
  <c r="S31" i="5"/>
  <c r="R30" i="5"/>
  <c r="S30" i="5"/>
  <c r="R29" i="5"/>
  <c r="S29" i="5"/>
  <c r="Q29" i="5"/>
  <c r="Q30" i="5"/>
  <c r="Q31" i="5"/>
  <c r="R28" i="5"/>
  <c r="S28" i="5"/>
  <c r="Q28" i="5"/>
  <c r="R77" i="5"/>
  <c r="S77" i="5"/>
  <c r="Q77" i="5"/>
  <c r="T69" i="5"/>
  <c r="T70" i="5"/>
  <c r="T68" i="5"/>
  <c r="T66" i="5"/>
  <c r="T67" i="5"/>
  <c r="T65" i="5"/>
  <c r="T44" i="5"/>
  <c r="T45" i="5"/>
  <c r="T43" i="5"/>
  <c r="T41" i="5"/>
  <c r="T42" i="5"/>
  <c r="T40" i="5"/>
  <c r="F69" i="5"/>
  <c r="F70" i="5"/>
  <c r="F68" i="5"/>
  <c r="F66" i="5"/>
  <c r="F67" i="5"/>
  <c r="F65" i="5"/>
  <c r="F44" i="5"/>
  <c r="F45" i="5"/>
  <c r="F43" i="5"/>
  <c r="F41" i="5"/>
  <c r="F42" i="5"/>
  <c r="F40" i="5"/>
  <c r="M93" i="5"/>
  <c r="M90" i="5"/>
  <c r="M68" i="5"/>
  <c r="M65" i="5"/>
  <c r="M43" i="5"/>
  <c r="M40" i="5"/>
  <c r="M15" i="5"/>
  <c r="A43" i="5"/>
  <c r="A68" i="5"/>
  <c r="A93" i="5"/>
  <c r="A90" i="5"/>
  <c r="A65" i="5"/>
  <c r="A40" i="5"/>
  <c r="A15" i="5"/>
  <c r="T19" i="5"/>
  <c r="T20" i="5"/>
  <c r="T95" i="5" s="1"/>
  <c r="T18" i="5"/>
  <c r="T16" i="5"/>
  <c r="T17" i="5"/>
  <c r="T15" i="5"/>
  <c r="M18" i="5"/>
  <c r="F19" i="5"/>
  <c r="F20" i="5"/>
  <c r="F18" i="5"/>
  <c r="F17" i="5"/>
  <c r="F15" i="5"/>
  <c r="F16" i="5"/>
  <c r="A18" i="5"/>
  <c r="R9" i="5"/>
  <c r="S9" i="5"/>
  <c r="R8" i="5"/>
  <c r="S8" i="5"/>
  <c r="R6" i="5"/>
  <c r="S6" i="5"/>
  <c r="R5" i="5"/>
  <c r="S5" i="5"/>
  <c r="R4" i="5"/>
  <c r="S4" i="5"/>
  <c r="R3" i="5"/>
  <c r="S3" i="5"/>
  <c r="Q9" i="5"/>
  <c r="Q8" i="5"/>
  <c r="Q4" i="5"/>
  <c r="Q5" i="5"/>
  <c r="Q6" i="5"/>
  <c r="Q3" i="5"/>
  <c r="S2" i="5"/>
  <c r="R2" i="5"/>
  <c r="Q2" i="5"/>
  <c r="U73" i="1"/>
  <c r="U38" i="1"/>
  <c r="T73" i="1"/>
  <c r="T38" i="1"/>
  <c r="X73" i="1"/>
  <c r="V73" i="1"/>
  <c r="X38" i="1"/>
  <c r="V38" i="1"/>
  <c r="R52" i="5" l="1"/>
  <c r="R52" i="15"/>
  <c r="S27" i="5"/>
  <c r="S27" i="15"/>
  <c r="S52" i="5"/>
  <c r="S52" i="15"/>
  <c r="P76" i="15"/>
  <c r="P51" i="15"/>
  <c r="P26" i="15"/>
  <c r="R27" i="5"/>
  <c r="R27" i="15"/>
  <c r="P76" i="5"/>
  <c r="P51" i="5"/>
  <c r="P26" i="5"/>
  <c r="C84" i="13"/>
  <c r="S7" i="5"/>
  <c r="S10" i="5" s="1"/>
  <c r="K67" i="17"/>
  <c r="D58" i="13"/>
  <c r="D62" i="13" s="1"/>
  <c r="C62" i="13"/>
  <c r="C57" i="13" s="1"/>
  <c r="U67" i="17"/>
  <c r="L58" i="17"/>
  <c r="L88" i="17"/>
  <c r="L31" i="17"/>
  <c r="C80" i="13"/>
  <c r="C54" i="13"/>
  <c r="C28" i="13"/>
  <c r="L70" i="8"/>
  <c r="L46" i="8"/>
  <c r="L25" i="8"/>
  <c r="C80" i="3"/>
  <c r="C54" i="3"/>
  <c r="C28" i="3"/>
  <c r="I40" i="17"/>
  <c r="K40" i="17" s="1"/>
  <c r="C10" i="13"/>
  <c r="C5" i="13" s="1"/>
  <c r="O97" i="17"/>
  <c r="Q13" i="17"/>
  <c r="Q97" i="17" s="1"/>
  <c r="J97" i="17"/>
  <c r="L13" i="17"/>
  <c r="I13" i="17"/>
  <c r="K13" i="17" s="1"/>
  <c r="G97" i="17"/>
  <c r="V13" i="17"/>
  <c r="D9" i="13"/>
  <c r="D10" i="13" s="1"/>
  <c r="C86" i="13"/>
  <c r="C85" i="13"/>
  <c r="C87" i="13"/>
  <c r="D32" i="13"/>
  <c r="D36" i="13" s="1"/>
  <c r="C36" i="13"/>
  <c r="C92" i="13"/>
  <c r="D14" i="13"/>
  <c r="T90" i="5"/>
  <c r="K86" i="5"/>
  <c r="R7" i="5"/>
  <c r="R11" i="5" s="1"/>
  <c r="Q7" i="5"/>
  <c r="Q11" i="5" s="1"/>
  <c r="S11" i="5"/>
  <c r="T91" i="5"/>
  <c r="T94" i="5"/>
  <c r="T93" i="5"/>
  <c r="T92" i="5"/>
  <c r="B79" i="17" l="1"/>
  <c r="C79" i="17" s="1"/>
  <c r="B67" i="17"/>
  <c r="C67" i="17" s="1"/>
  <c r="B73" i="17"/>
  <c r="C73" i="17" s="1"/>
  <c r="V97" i="17"/>
  <c r="K97" i="17"/>
  <c r="L97" i="17"/>
  <c r="I97" i="17"/>
  <c r="U13" i="17"/>
  <c r="C31" i="13"/>
  <c r="B52" i="17" s="1"/>
  <c r="C52" i="17" s="1"/>
  <c r="B25" i="17"/>
  <c r="B19" i="17"/>
  <c r="B13" i="17"/>
  <c r="H32" i="9"/>
  <c r="E37" i="9"/>
  <c r="C88" i="13"/>
  <c r="R10" i="5"/>
  <c r="AF104" i="1"/>
  <c r="AF69" i="1"/>
  <c r="C83" i="13" l="1"/>
  <c r="D85" i="13" s="1"/>
  <c r="C19" i="17"/>
  <c r="C25" i="17"/>
  <c r="C109" i="17" s="1"/>
  <c r="B109" i="17"/>
  <c r="U97" i="17"/>
  <c r="B40" i="17"/>
  <c r="B46" i="17"/>
  <c r="C46" i="17" s="1"/>
  <c r="C13" i="17"/>
  <c r="D91" i="13"/>
  <c r="A37" i="1"/>
  <c r="A72" i="1"/>
  <c r="Q73" i="1"/>
  <c r="Q38" i="1"/>
  <c r="S73" i="1"/>
  <c r="R73" i="1"/>
  <c r="S38" i="1"/>
  <c r="R38" i="1"/>
  <c r="T52" i="5"/>
  <c r="D52" i="5"/>
  <c r="E52" i="5"/>
  <c r="F52" i="5"/>
  <c r="G52" i="5"/>
  <c r="H52" i="5"/>
  <c r="I52" i="5"/>
  <c r="L52" i="5"/>
  <c r="M52" i="5"/>
  <c r="N52" i="5"/>
  <c r="O52" i="5"/>
  <c r="P52" i="5"/>
  <c r="C52" i="5"/>
  <c r="D27" i="5"/>
  <c r="E27" i="5"/>
  <c r="F27" i="5"/>
  <c r="G27" i="5"/>
  <c r="H27" i="5"/>
  <c r="I27" i="5"/>
  <c r="L27" i="5"/>
  <c r="M27" i="5"/>
  <c r="N27" i="5"/>
  <c r="O27" i="5"/>
  <c r="P27" i="5"/>
  <c r="T27" i="5"/>
  <c r="C27" i="5"/>
  <c r="J3" i="3"/>
  <c r="A76" i="5"/>
  <c r="A1" i="5"/>
  <c r="J81" i="3"/>
  <c r="T3" i="5"/>
  <c r="T2" i="5"/>
  <c r="AC54" i="1"/>
  <c r="AC55" i="1"/>
  <c r="AC56" i="1"/>
  <c r="AC57" i="1"/>
  <c r="T59" i="5"/>
  <c r="D59" i="5"/>
  <c r="E59" i="5"/>
  <c r="F59" i="5"/>
  <c r="G59" i="5"/>
  <c r="H59" i="5"/>
  <c r="I59" i="5"/>
  <c r="L59" i="5"/>
  <c r="M59" i="5"/>
  <c r="N59" i="5"/>
  <c r="O59" i="5"/>
  <c r="P59" i="5"/>
  <c r="C59" i="5"/>
  <c r="T58" i="5"/>
  <c r="D58" i="5"/>
  <c r="E58" i="5"/>
  <c r="F58" i="5"/>
  <c r="G58" i="5"/>
  <c r="H58" i="5"/>
  <c r="I58" i="5"/>
  <c r="L58" i="5"/>
  <c r="M58" i="5"/>
  <c r="N58" i="5"/>
  <c r="O58" i="5"/>
  <c r="P58" i="5"/>
  <c r="C58" i="5"/>
  <c r="T56" i="5"/>
  <c r="D56" i="5"/>
  <c r="E56" i="5"/>
  <c r="F56" i="5"/>
  <c r="G56" i="5"/>
  <c r="H56" i="5"/>
  <c r="I56" i="5"/>
  <c r="L56" i="5"/>
  <c r="M56" i="5"/>
  <c r="N56" i="5"/>
  <c r="O56" i="5"/>
  <c r="P56" i="5"/>
  <c r="C56" i="5"/>
  <c r="T55" i="5"/>
  <c r="D55" i="5"/>
  <c r="E55" i="5"/>
  <c r="F55" i="5"/>
  <c r="G55" i="5"/>
  <c r="H55" i="5"/>
  <c r="I55" i="5"/>
  <c r="L55" i="5"/>
  <c r="M55" i="5"/>
  <c r="N55" i="5"/>
  <c r="O55" i="5"/>
  <c r="P55" i="5"/>
  <c r="C55" i="5"/>
  <c r="T54" i="5"/>
  <c r="D54" i="5"/>
  <c r="E54" i="5"/>
  <c r="F54" i="5"/>
  <c r="G54" i="5"/>
  <c r="H54" i="5"/>
  <c r="I54" i="5"/>
  <c r="L54" i="5"/>
  <c r="M54" i="5"/>
  <c r="N54" i="5"/>
  <c r="O54" i="5"/>
  <c r="P54" i="5"/>
  <c r="C54" i="5"/>
  <c r="T53" i="5"/>
  <c r="D53" i="5"/>
  <c r="E53" i="5"/>
  <c r="F53" i="5"/>
  <c r="G53" i="5"/>
  <c r="H53" i="5"/>
  <c r="I53" i="5"/>
  <c r="L53" i="5"/>
  <c r="M53" i="5"/>
  <c r="N53" i="5"/>
  <c r="O53" i="5"/>
  <c r="P53" i="5"/>
  <c r="S57" i="5"/>
  <c r="S61" i="5" s="1"/>
  <c r="C53" i="5"/>
  <c r="T33" i="5"/>
  <c r="D33" i="5"/>
  <c r="E33" i="5"/>
  <c r="F33" i="5"/>
  <c r="G33" i="5"/>
  <c r="H33" i="5"/>
  <c r="I33" i="5"/>
  <c r="L33" i="5"/>
  <c r="M33" i="5"/>
  <c r="N33" i="5"/>
  <c r="O33" i="5"/>
  <c r="P33" i="5"/>
  <c r="C33" i="5"/>
  <c r="T34" i="5"/>
  <c r="D34" i="5"/>
  <c r="E34" i="5"/>
  <c r="F34" i="5"/>
  <c r="G34" i="5"/>
  <c r="H34" i="5"/>
  <c r="I34" i="5"/>
  <c r="L34" i="5"/>
  <c r="M34" i="5"/>
  <c r="N34" i="5"/>
  <c r="O34" i="5"/>
  <c r="P34" i="5"/>
  <c r="C34" i="5"/>
  <c r="T31" i="5"/>
  <c r="D31" i="5"/>
  <c r="E31" i="5"/>
  <c r="F31" i="5"/>
  <c r="G31" i="5"/>
  <c r="H31" i="5"/>
  <c r="I31" i="5"/>
  <c r="L31" i="5"/>
  <c r="M31" i="5"/>
  <c r="N31" i="5"/>
  <c r="O31" i="5"/>
  <c r="P31" i="5"/>
  <c r="C31" i="5"/>
  <c r="T30" i="5"/>
  <c r="D30" i="5"/>
  <c r="E30" i="5"/>
  <c r="F30" i="5"/>
  <c r="G30" i="5"/>
  <c r="H30" i="5"/>
  <c r="I30" i="5"/>
  <c r="L30" i="5"/>
  <c r="M30" i="5"/>
  <c r="N30" i="5"/>
  <c r="O30" i="5"/>
  <c r="P30" i="5"/>
  <c r="C30" i="5"/>
  <c r="T29" i="5"/>
  <c r="D29" i="5"/>
  <c r="E29" i="5"/>
  <c r="F29" i="5"/>
  <c r="G29" i="5"/>
  <c r="H29" i="5"/>
  <c r="I29" i="5"/>
  <c r="L29" i="5"/>
  <c r="M29" i="5"/>
  <c r="N29" i="5"/>
  <c r="O29" i="5"/>
  <c r="P29" i="5"/>
  <c r="C29" i="5"/>
  <c r="T28" i="5"/>
  <c r="D28" i="5"/>
  <c r="E28" i="5"/>
  <c r="F28" i="5"/>
  <c r="G28" i="5"/>
  <c r="H28" i="5"/>
  <c r="I28" i="5"/>
  <c r="L28" i="5"/>
  <c r="M28" i="5"/>
  <c r="N28" i="5"/>
  <c r="O28" i="5"/>
  <c r="P28" i="5"/>
  <c r="C28" i="5"/>
  <c r="T77" i="5"/>
  <c r="D77" i="5"/>
  <c r="E77" i="5"/>
  <c r="F77" i="5"/>
  <c r="G77" i="5"/>
  <c r="H77" i="5"/>
  <c r="I77" i="5"/>
  <c r="L77" i="5"/>
  <c r="M77" i="5"/>
  <c r="N77" i="5"/>
  <c r="O77" i="5"/>
  <c r="P77" i="5"/>
  <c r="C77" i="5"/>
  <c r="C2" i="5"/>
  <c r="S32" i="5"/>
  <c r="S36" i="5" s="1"/>
  <c r="Q27" i="5" l="1"/>
  <c r="Q27" i="15"/>
  <c r="A51" i="5"/>
  <c r="A51" i="15"/>
  <c r="B63" i="17"/>
  <c r="J55" i="13"/>
  <c r="Q52" i="5"/>
  <c r="Q52" i="15"/>
  <c r="B30" i="8"/>
  <c r="A26" i="15"/>
  <c r="B36" i="17"/>
  <c r="J29" i="13"/>
  <c r="U53" i="5"/>
  <c r="U56" i="5"/>
  <c r="U59" i="5"/>
  <c r="U58" i="5"/>
  <c r="U55" i="5"/>
  <c r="U54" i="5"/>
  <c r="U29" i="5"/>
  <c r="U28" i="5"/>
  <c r="D103" i="13"/>
  <c r="D87" i="13"/>
  <c r="D95" i="13"/>
  <c r="K102" i="13"/>
  <c r="D101" i="13"/>
  <c r="D86" i="13"/>
  <c r="D97" i="13"/>
  <c r="K103" i="13"/>
  <c r="K101" i="13"/>
  <c r="D93" i="13"/>
  <c r="D90" i="13"/>
  <c r="D96" i="13"/>
  <c r="D102" i="13"/>
  <c r="D89" i="13"/>
  <c r="D84" i="13"/>
  <c r="C103" i="17"/>
  <c r="B97" i="17"/>
  <c r="B103" i="17"/>
  <c r="C40" i="17"/>
  <c r="D57" i="5"/>
  <c r="D61" i="5" s="1"/>
  <c r="D32" i="5"/>
  <c r="D36" i="5" s="1"/>
  <c r="U31" i="5"/>
  <c r="U33" i="5"/>
  <c r="U30" i="5"/>
  <c r="U34" i="5"/>
  <c r="R57" i="5"/>
  <c r="R61" i="5" s="1"/>
  <c r="B51" i="8"/>
  <c r="J29" i="3"/>
  <c r="A26" i="5"/>
  <c r="O32" i="5"/>
  <c r="O36" i="5" s="1"/>
  <c r="E57" i="5"/>
  <c r="E61" i="5" s="1"/>
  <c r="O57" i="5"/>
  <c r="O61" i="5" s="1"/>
  <c r="L57" i="5"/>
  <c r="L61" i="5" s="1"/>
  <c r="G57" i="5"/>
  <c r="G61" i="5" s="1"/>
  <c r="L32" i="5"/>
  <c r="L36" i="5" s="1"/>
  <c r="J55" i="3"/>
  <c r="C57" i="5"/>
  <c r="Q57" i="5"/>
  <c r="Q61" i="5" s="1"/>
  <c r="P57" i="5"/>
  <c r="P61" i="5" s="1"/>
  <c r="N57" i="5"/>
  <c r="N61" i="5" s="1"/>
  <c r="M57" i="5"/>
  <c r="M61" i="5" s="1"/>
  <c r="I57" i="5"/>
  <c r="I61" i="5" s="1"/>
  <c r="H57" i="5"/>
  <c r="H61" i="5" s="1"/>
  <c r="F57" i="5"/>
  <c r="F61" i="5" s="1"/>
  <c r="T32" i="5"/>
  <c r="T36" i="5" s="1"/>
  <c r="T78" i="5"/>
  <c r="Q32" i="5"/>
  <c r="Q36" i="5" s="1"/>
  <c r="N32" i="5"/>
  <c r="N36" i="5" s="1"/>
  <c r="M32" i="5"/>
  <c r="M36" i="5" s="1"/>
  <c r="I32" i="5"/>
  <c r="I36" i="5" s="1"/>
  <c r="H32" i="5"/>
  <c r="H36" i="5" s="1"/>
  <c r="G32" i="5"/>
  <c r="G36" i="5" s="1"/>
  <c r="F32" i="5"/>
  <c r="F36" i="5" s="1"/>
  <c r="E32" i="5"/>
  <c r="E36" i="5" s="1"/>
  <c r="C32" i="5"/>
  <c r="P32" i="5"/>
  <c r="P36" i="5" s="1"/>
  <c r="R32" i="5"/>
  <c r="R36" i="5" s="1"/>
  <c r="T57" i="5"/>
  <c r="T61" i="5" s="1"/>
  <c r="D60" i="5"/>
  <c r="R60" i="5"/>
  <c r="S60" i="5"/>
  <c r="S35" i="5"/>
  <c r="U57" i="5" l="1"/>
  <c r="U61" i="5" s="1"/>
  <c r="D88" i="13"/>
  <c r="D92" i="13"/>
  <c r="C97" i="17"/>
  <c r="L35" i="5"/>
  <c r="D35" i="5"/>
  <c r="U32" i="5"/>
  <c r="U36" i="5" s="1"/>
  <c r="C60" i="5"/>
  <c r="O35" i="5"/>
  <c r="E60" i="5"/>
  <c r="O60" i="5"/>
  <c r="G60" i="5"/>
  <c r="L60" i="5"/>
  <c r="F60" i="5"/>
  <c r="F35" i="5"/>
  <c r="R35" i="5"/>
  <c r="T35" i="5"/>
  <c r="N35" i="5"/>
  <c r="P60" i="5"/>
  <c r="M35" i="5"/>
  <c r="I60" i="5"/>
  <c r="T60" i="5"/>
  <c r="C36" i="5"/>
  <c r="C61" i="5"/>
  <c r="C35" i="5"/>
  <c r="Q60" i="5"/>
  <c r="N60" i="5"/>
  <c r="M60" i="5"/>
  <c r="H60" i="5"/>
  <c r="Q35" i="5"/>
  <c r="P35" i="5"/>
  <c r="I35" i="5"/>
  <c r="H35" i="5"/>
  <c r="G35" i="5"/>
  <c r="E35" i="5"/>
  <c r="U60" i="5" l="1"/>
  <c r="U35" i="5"/>
  <c r="H61" i="3"/>
  <c r="H60" i="3"/>
  <c r="H59" i="3"/>
  <c r="H58" i="3"/>
  <c r="H57" i="3"/>
  <c r="H35" i="3"/>
  <c r="H34" i="3"/>
  <c r="H33" i="3"/>
  <c r="H32" i="3"/>
  <c r="H31" i="3"/>
  <c r="N55" i="8"/>
  <c r="M55" i="8"/>
  <c r="F55" i="8"/>
  <c r="H55" i="8" s="1"/>
  <c r="E55" i="8"/>
  <c r="G55" i="8" s="1"/>
  <c r="N34" i="8"/>
  <c r="M34" i="8"/>
  <c r="M78" i="8" s="1"/>
  <c r="F34" i="8"/>
  <c r="H34" i="8" s="1"/>
  <c r="E34" i="8"/>
  <c r="AA104" i="1"/>
  <c r="C76" i="3" s="1"/>
  <c r="Z104" i="1"/>
  <c r="C75" i="3" s="1"/>
  <c r="AD103" i="1"/>
  <c r="AH103" i="1" s="1"/>
  <c r="AC103" i="1"/>
  <c r="AB103" i="1"/>
  <c r="AD102" i="1"/>
  <c r="AC102" i="1"/>
  <c r="AB102" i="1"/>
  <c r="AD101" i="1"/>
  <c r="AC101" i="1"/>
  <c r="AB101" i="1"/>
  <c r="AD100" i="1"/>
  <c r="AH100" i="1" s="1"/>
  <c r="AC100" i="1"/>
  <c r="AB100" i="1"/>
  <c r="AD99" i="1"/>
  <c r="AC99" i="1"/>
  <c r="AB99" i="1"/>
  <c r="AD98" i="1"/>
  <c r="AC98" i="1"/>
  <c r="AB98" i="1"/>
  <c r="AD97" i="1"/>
  <c r="AC97" i="1"/>
  <c r="AB97" i="1"/>
  <c r="AD96" i="1"/>
  <c r="AC96" i="1"/>
  <c r="AB96" i="1"/>
  <c r="AD95" i="1"/>
  <c r="AC95" i="1"/>
  <c r="AB95" i="1"/>
  <c r="AD94" i="1"/>
  <c r="AC94" i="1"/>
  <c r="AB94" i="1"/>
  <c r="AD93" i="1"/>
  <c r="AC93" i="1"/>
  <c r="AB93" i="1"/>
  <c r="AD92" i="1"/>
  <c r="AC92" i="1"/>
  <c r="AB92" i="1"/>
  <c r="AD91" i="1"/>
  <c r="AC91" i="1"/>
  <c r="AB91" i="1"/>
  <c r="AD90" i="1"/>
  <c r="AC90" i="1"/>
  <c r="AB90" i="1"/>
  <c r="AD89" i="1"/>
  <c r="AC89" i="1"/>
  <c r="AB89" i="1"/>
  <c r="AD88" i="1"/>
  <c r="AC88" i="1"/>
  <c r="AB88" i="1"/>
  <c r="AD87" i="1"/>
  <c r="AC87" i="1"/>
  <c r="AB87" i="1"/>
  <c r="AD86" i="1"/>
  <c r="AC86" i="1"/>
  <c r="AB86" i="1"/>
  <c r="AD85" i="1"/>
  <c r="AC85" i="1"/>
  <c r="AB85" i="1"/>
  <c r="AD84" i="1"/>
  <c r="AC84" i="1"/>
  <c r="AB84" i="1"/>
  <c r="AD83" i="1"/>
  <c r="AC83" i="1"/>
  <c r="AB83" i="1"/>
  <c r="AD82" i="1"/>
  <c r="AC82" i="1"/>
  <c r="AB82" i="1"/>
  <c r="AD81" i="1"/>
  <c r="AC81" i="1"/>
  <c r="AB81" i="1"/>
  <c r="AD80" i="1"/>
  <c r="AC80" i="1"/>
  <c r="AB80" i="1"/>
  <c r="AD79" i="1"/>
  <c r="AH79" i="1" s="1"/>
  <c r="AC79" i="1"/>
  <c r="AB79" i="1"/>
  <c r="AD78" i="1"/>
  <c r="AC78" i="1"/>
  <c r="AB78" i="1"/>
  <c r="AD77" i="1"/>
  <c r="AC77" i="1"/>
  <c r="AB77" i="1"/>
  <c r="AD76" i="1"/>
  <c r="AC76" i="1"/>
  <c r="AB76" i="1"/>
  <c r="AD75" i="1"/>
  <c r="AH75" i="1" s="1"/>
  <c r="AC75" i="1"/>
  <c r="AB75" i="1"/>
  <c r="AD74" i="1"/>
  <c r="AC74" i="1"/>
  <c r="AB74" i="1"/>
  <c r="AA69" i="1"/>
  <c r="C50" i="3" s="1"/>
  <c r="Z69" i="1"/>
  <c r="C49" i="3" s="1"/>
  <c r="AD68" i="1"/>
  <c r="AC68" i="1"/>
  <c r="AB68" i="1"/>
  <c r="AD67" i="1"/>
  <c r="AC67" i="1"/>
  <c r="AB67" i="1"/>
  <c r="AD66" i="1"/>
  <c r="AC66" i="1"/>
  <c r="AB66" i="1"/>
  <c r="AD65" i="1"/>
  <c r="AC65" i="1"/>
  <c r="AB65" i="1"/>
  <c r="AD64" i="1"/>
  <c r="AC64" i="1"/>
  <c r="AB64" i="1"/>
  <c r="AD63" i="1"/>
  <c r="AC63" i="1"/>
  <c r="AB63" i="1"/>
  <c r="AD62" i="1"/>
  <c r="AC62" i="1"/>
  <c r="AB62" i="1"/>
  <c r="AD61" i="1"/>
  <c r="AC61" i="1"/>
  <c r="AB61" i="1"/>
  <c r="AD60" i="1"/>
  <c r="AC60" i="1"/>
  <c r="AB60" i="1"/>
  <c r="AD59" i="1"/>
  <c r="AC59" i="1"/>
  <c r="AB59" i="1"/>
  <c r="AD58" i="1"/>
  <c r="AC58" i="1"/>
  <c r="AB58" i="1"/>
  <c r="AD57" i="1"/>
  <c r="AB57" i="1"/>
  <c r="AD56" i="1"/>
  <c r="AB56" i="1"/>
  <c r="AD55" i="1"/>
  <c r="AB55" i="1"/>
  <c r="AD54" i="1"/>
  <c r="AB54" i="1"/>
  <c r="AD53" i="1"/>
  <c r="AC53" i="1"/>
  <c r="AB53" i="1"/>
  <c r="AD52" i="1"/>
  <c r="AC52" i="1"/>
  <c r="AB52" i="1"/>
  <c r="AD51" i="1"/>
  <c r="AC51" i="1"/>
  <c r="AB51" i="1"/>
  <c r="AD50" i="1"/>
  <c r="AC50" i="1"/>
  <c r="AB50" i="1"/>
  <c r="AD49" i="1"/>
  <c r="AC49" i="1"/>
  <c r="AB49" i="1"/>
  <c r="AD48" i="1"/>
  <c r="AC48" i="1"/>
  <c r="AB48" i="1"/>
  <c r="AD47" i="1"/>
  <c r="AC47" i="1"/>
  <c r="AB47" i="1"/>
  <c r="AD46" i="1"/>
  <c r="AC46" i="1"/>
  <c r="AB46" i="1"/>
  <c r="AD45" i="1"/>
  <c r="AC45" i="1"/>
  <c r="AB45" i="1"/>
  <c r="AD44" i="1"/>
  <c r="AC44" i="1"/>
  <c r="AB44" i="1"/>
  <c r="AD43" i="1"/>
  <c r="AC43" i="1"/>
  <c r="AB43" i="1"/>
  <c r="AD42" i="1"/>
  <c r="AC42" i="1"/>
  <c r="AB42" i="1"/>
  <c r="AD41" i="1"/>
  <c r="AC41" i="1"/>
  <c r="AB41" i="1"/>
  <c r="AD40" i="1"/>
  <c r="AC40" i="1"/>
  <c r="AB40" i="1"/>
  <c r="AD39" i="1"/>
  <c r="AC39" i="1"/>
  <c r="AB39" i="1"/>
  <c r="Q84" i="5"/>
  <c r="R84" i="5"/>
  <c r="S84" i="5"/>
  <c r="Q83" i="5"/>
  <c r="R83" i="5"/>
  <c r="S83" i="5"/>
  <c r="R81" i="5"/>
  <c r="S81" i="5"/>
  <c r="R80" i="5"/>
  <c r="S80" i="5"/>
  <c r="R79" i="5"/>
  <c r="S79" i="5"/>
  <c r="Q81" i="5"/>
  <c r="Q80" i="5"/>
  <c r="Q79" i="5"/>
  <c r="Q78" i="5"/>
  <c r="AB4" i="1"/>
  <c r="AB5" i="1"/>
  <c r="AB6" i="1"/>
  <c r="AB7" i="1"/>
  <c r="AB8" i="1"/>
  <c r="AB9" i="1"/>
  <c r="AB10" i="1"/>
  <c r="AB11" i="1"/>
  <c r="AB12" i="1"/>
  <c r="AB13" i="1"/>
  <c r="AB14" i="1"/>
  <c r="AB15" i="1"/>
  <c r="AB16" i="1"/>
  <c r="AB17" i="1"/>
  <c r="AB18" i="1"/>
  <c r="AB19" i="1"/>
  <c r="AB20" i="1"/>
  <c r="AB21" i="1"/>
  <c r="AB22" i="1"/>
  <c r="T9" i="5"/>
  <c r="T84" i="5" s="1"/>
  <c r="T8" i="5"/>
  <c r="T83" i="5" s="1"/>
  <c r="T4" i="5"/>
  <c r="T79" i="5" s="1"/>
  <c r="T5" i="5"/>
  <c r="T80" i="5" s="1"/>
  <c r="T6" i="5"/>
  <c r="T81" i="5" s="1"/>
  <c r="AH83" i="1" l="1"/>
  <c r="AH87" i="1"/>
  <c r="AH102" i="1"/>
  <c r="AH77" i="1"/>
  <c r="AH81" i="1"/>
  <c r="AH85" i="1"/>
  <c r="AH89" i="1"/>
  <c r="AH91" i="1"/>
  <c r="AH93" i="1"/>
  <c r="AH95" i="1"/>
  <c r="AH97" i="1"/>
  <c r="AH99" i="1"/>
  <c r="AH101" i="1"/>
  <c r="AH59" i="1"/>
  <c r="AH61" i="1"/>
  <c r="AH63" i="1"/>
  <c r="AH68" i="1"/>
  <c r="D40" i="8"/>
  <c r="AE74" i="1"/>
  <c r="AH74" i="1"/>
  <c r="AE76" i="1"/>
  <c r="AH76" i="1"/>
  <c r="AE78" i="1"/>
  <c r="AH78" i="1"/>
  <c r="AE80" i="1"/>
  <c r="AH80" i="1"/>
  <c r="AE82" i="1"/>
  <c r="AF82" i="1" s="1"/>
  <c r="AH82" i="1"/>
  <c r="AE84" i="1"/>
  <c r="AH84" i="1"/>
  <c r="AE86" i="1"/>
  <c r="AH86" i="1"/>
  <c r="AE88" i="1"/>
  <c r="AF88" i="1" s="1"/>
  <c r="AH88" i="1"/>
  <c r="AE90" i="1"/>
  <c r="AH90" i="1"/>
  <c r="AE92" i="1"/>
  <c r="AF92" i="1" s="1"/>
  <c r="AH92" i="1"/>
  <c r="AH94" i="1"/>
  <c r="AH96" i="1"/>
  <c r="AH98" i="1"/>
  <c r="AE39" i="1"/>
  <c r="AF39" i="1" s="1"/>
  <c r="AH39" i="1"/>
  <c r="AE41" i="1"/>
  <c r="AF41" i="1" s="1"/>
  <c r="AH41" i="1"/>
  <c r="AE43" i="1"/>
  <c r="AF43" i="1" s="1"/>
  <c r="AH43" i="1"/>
  <c r="AE45" i="1"/>
  <c r="AH45" i="1"/>
  <c r="AE47" i="1"/>
  <c r="AF47" i="1" s="1"/>
  <c r="AH47" i="1"/>
  <c r="AE49" i="1"/>
  <c r="AH49" i="1"/>
  <c r="AE51" i="1"/>
  <c r="AF51" i="1" s="1"/>
  <c r="AH51" i="1"/>
  <c r="AE53" i="1"/>
  <c r="AH53" i="1"/>
  <c r="AE54" i="1"/>
  <c r="AH54" i="1"/>
  <c r="AE55" i="1"/>
  <c r="AF55" i="1" s="1"/>
  <c r="AH55" i="1"/>
  <c r="AE56" i="1"/>
  <c r="AF56" i="1" s="1"/>
  <c r="AH56" i="1"/>
  <c r="AE57" i="1"/>
  <c r="AH57" i="1"/>
  <c r="AE65" i="1"/>
  <c r="AH65" i="1"/>
  <c r="AE67" i="1"/>
  <c r="AH67" i="1"/>
  <c r="AH40" i="1"/>
  <c r="AH42" i="1"/>
  <c r="AH44" i="1"/>
  <c r="AH46" i="1"/>
  <c r="AH48" i="1"/>
  <c r="AH50" i="1"/>
  <c r="AH52" i="1"/>
  <c r="AH58" i="1"/>
  <c r="AH60" i="1"/>
  <c r="AH62" i="1"/>
  <c r="AH64" i="1"/>
  <c r="AH66" i="1"/>
  <c r="G34" i="8"/>
  <c r="G78" i="8" s="1"/>
  <c r="E78" i="8"/>
  <c r="AE59" i="1"/>
  <c r="AF59" i="1" s="1"/>
  <c r="AE61" i="1"/>
  <c r="AF61" i="1" s="1"/>
  <c r="AE63" i="1"/>
  <c r="AF63" i="1" s="1"/>
  <c r="D61" i="8"/>
  <c r="AE94" i="1"/>
  <c r="AE96" i="1"/>
  <c r="AE100" i="1"/>
  <c r="AE102" i="1"/>
  <c r="AE98" i="1"/>
  <c r="AF98" i="1" s="1"/>
  <c r="AE103" i="1"/>
  <c r="AF103" i="1" s="1"/>
  <c r="AE68" i="1"/>
  <c r="AF68" i="1" s="1"/>
  <c r="AE75" i="1"/>
  <c r="AF75" i="1" s="1"/>
  <c r="AE77" i="1"/>
  <c r="AF77" i="1" s="1"/>
  <c r="AE79" i="1"/>
  <c r="AF79" i="1" s="1"/>
  <c r="AE81" i="1"/>
  <c r="AF81" i="1" s="1"/>
  <c r="AE83" i="1"/>
  <c r="AE85" i="1"/>
  <c r="AF85" i="1" s="1"/>
  <c r="AE87" i="1"/>
  <c r="AF87" i="1" s="1"/>
  <c r="AE89" i="1"/>
  <c r="AE91" i="1"/>
  <c r="AE93" i="1"/>
  <c r="AF93" i="1" s="1"/>
  <c r="AE95" i="1"/>
  <c r="AE97" i="1"/>
  <c r="AE99" i="1"/>
  <c r="AE101" i="1"/>
  <c r="AF101" i="1" s="1"/>
  <c r="AE40" i="1"/>
  <c r="AF40" i="1" s="1"/>
  <c r="AE42" i="1"/>
  <c r="AF42" i="1" s="1"/>
  <c r="AE44" i="1"/>
  <c r="AF44" i="1" s="1"/>
  <c r="AE46" i="1"/>
  <c r="AF46" i="1" s="1"/>
  <c r="AE48" i="1"/>
  <c r="AE50" i="1"/>
  <c r="AF50" i="1" s="1"/>
  <c r="AE52" i="1"/>
  <c r="AF52" i="1" s="1"/>
  <c r="AE58" i="1"/>
  <c r="AF58" i="1" s="1"/>
  <c r="AE60" i="1"/>
  <c r="AE62" i="1"/>
  <c r="AE64" i="1"/>
  <c r="AF64" i="1" s="1"/>
  <c r="AE66" i="1"/>
  <c r="AF66" i="1" s="1"/>
  <c r="AF78" i="1"/>
  <c r="AF86" i="1"/>
  <c r="AF90" i="1"/>
  <c r="AF94" i="1"/>
  <c r="AF96" i="1"/>
  <c r="AF83" i="1"/>
  <c r="AF89" i="1"/>
  <c r="AF91" i="1"/>
  <c r="AF95" i="1"/>
  <c r="AF97" i="1"/>
  <c r="AF99" i="1"/>
  <c r="AF76" i="1"/>
  <c r="AF84" i="1"/>
  <c r="Q82" i="5"/>
  <c r="Q85" i="5" s="1"/>
  <c r="D34" i="8"/>
  <c r="AF45" i="1"/>
  <c r="AF49" i="1"/>
  <c r="AF53" i="1"/>
  <c r="AF65" i="1"/>
  <c r="AB104" i="1"/>
  <c r="C77" i="3"/>
  <c r="S78" i="5"/>
  <c r="S82" i="5" s="1"/>
  <c r="T82" i="5"/>
  <c r="T85" i="5" s="1"/>
  <c r="R78" i="5"/>
  <c r="R82" i="5" s="1"/>
  <c r="AF100" i="1"/>
  <c r="AF102" i="1"/>
  <c r="D55" i="8"/>
  <c r="AC104" i="1"/>
  <c r="H62" i="3"/>
  <c r="AC69" i="1"/>
  <c r="AF48" i="1"/>
  <c r="AF54" i="1"/>
  <c r="AF57" i="1"/>
  <c r="AF60" i="1"/>
  <c r="AF62" i="1"/>
  <c r="AF67" i="1"/>
  <c r="AF80" i="1"/>
  <c r="I55" i="8"/>
  <c r="K55" i="8" s="1"/>
  <c r="O55" i="8"/>
  <c r="Q55" i="8" s="1"/>
  <c r="J55" i="8"/>
  <c r="P55" i="8"/>
  <c r="R55" i="8" s="1"/>
  <c r="C69" i="3"/>
  <c r="C71" i="3"/>
  <c r="C67" i="3"/>
  <c r="C70" i="3"/>
  <c r="C44" i="3"/>
  <c r="C41" i="3"/>
  <c r="C45" i="3"/>
  <c r="C43" i="3"/>
  <c r="T7" i="5"/>
  <c r="T11" i="5" s="1"/>
  <c r="H36" i="3"/>
  <c r="C51" i="3"/>
  <c r="J34" i="8"/>
  <c r="P34" i="8"/>
  <c r="R34" i="8" s="1"/>
  <c r="O34" i="8"/>
  <c r="Q34" i="8" s="1"/>
  <c r="AB69" i="1"/>
  <c r="AD104" i="1"/>
  <c r="AD69" i="1"/>
  <c r="F93" i="5"/>
  <c r="F94" i="5"/>
  <c r="F95" i="5"/>
  <c r="AD4" i="1"/>
  <c r="AC4" i="1"/>
  <c r="M3" i="5"/>
  <c r="M78" i="5" s="1"/>
  <c r="N3" i="5"/>
  <c r="N78" i="5" s="1"/>
  <c r="O3" i="5"/>
  <c r="O78" i="5" s="1"/>
  <c r="C3" i="5"/>
  <c r="D3" i="5"/>
  <c r="D78" i="5" s="1"/>
  <c r="E3" i="5"/>
  <c r="E78" i="5" s="1"/>
  <c r="F3" i="5"/>
  <c r="F78" i="5" s="1"/>
  <c r="G3" i="5"/>
  <c r="G78" i="5" s="1"/>
  <c r="H3" i="5"/>
  <c r="H78" i="5" s="1"/>
  <c r="I3" i="5"/>
  <c r="I78" i="5" s="1"/>
  <c r="L3" i="5"/>
  <c r="L78" i="5" s="1"/>
  <c r="P3" i="5"/>
  <c r="P78" i="5" s="1"/>
  <c r="M4" i="5"/>
  <c r="M79" i="5" s="1"/>
  <c r="N4" i="5"/>
  <c r="N79" i="5" s="1"/>
  <c r="N5" i="5"/>
  <c r="N80" i="5" s="1"/>
  <c r="N6" i="5"/>
  <c r="N81" i="5" s="1"/>
  <c r="O4" i="5"/>
  <c r="O79" i="5" s="1"/>
  <c r="C4" i="5"/>
  <c r="D4" i="5"/>
  <c r="D79" i="5" s="1"/>
  <c r="E4" i="5"/>
  <c r="E79" i="5" s="1"/>
  <c r="F4" i="5"/>
  <c r="F79" i="5" s="1"/>
  <c r="G4" i="5"/>
  <c r="G79" i="5" s="1"/>
  <c r="H4" i="5"/>
  <c r="H79" i="5" s="1"/>
  <c r="I4" i="5"/>
  <c r="I79" i="5" s="1"/>
  <c r="L4" i="5"/>
  <c r="L79" i="5" s="1"/>
  <c r="P4" i="5"/>
  <c r="P79" i="5" s="1"/>
  <c r="M5" i="5"/>
  <c r="M80" i="5" s="1"/>
  <c r="O5" i="5"/>
  <c r="O80" i="5" s="1"/>
  <c r="O6" i="5"/>
  <c r="O81" i="5" s="1"/>
  <c r="C5" i="5"/>
  <c r="D5" i="5"/>
  <c r="D80" i="5" s="1"/>
  <c r="E5" i="5"/>
  <c r="E80" i="5" s="1"/>
  <c r="F5" i="5"/>
  <c r="F80" i="5" s="1"/>
  <c r="G5" i="5"/>
  <c r="G80" i="5" s="1"/>
  <c r="H5" i="5"/>
  <c r="H80" i="5" s="1"/>
  <c r="I5" i="5"/>
  <c r="I80" i="5" s="1"/>
  <c r="L5" i="5"/>
  <c r="L80" i="5" s="1"/>
  <c r="P5" i="5"/>
  <c r="P80" i="5" s="1"/>
  <c r="F6" i="5"/>
  <c r="F81" i="5" s="1"/>
  <c r="H6" i="5"/>
  <c r="H81" i="5" s="1"/>
  <c r="L6" i="5"/>
  <c r="L81" i="5" s="1"/>
  <c r="M6" i="5"/>
  <c r="M81" i="5" s="1"/>
  <c r="C6" i="5"/>
  <c r="D6" i="5"/>
  <c r="D81" i="5" s="1"/>
  <c r="E6" i="5"/>
  <c r="E81" i="5" s="1"/>
  <c r="G6" i="5"/>
  <c r="G81" i="5" s="1"/>
  <c r="I6" i="5"/>
  <c r="I81" i="5" s="1"/>
  <c r="P6" i="5"/>
  <c r="P81" i="5" s="1"/>
  <c r="M8" i="5"/>
  <c r="M83" i="5" s="1"/>
  <c r="N8" i="5"/>
  <c r="N83" i="5" s="1"/>
  <c r="O8" i="5"/>
  <c r="O83" i="5" s="1"/>
  <c r="C8" i="5"/>
  <c r="D8" i="5"/>
  <c r="D83" i="5" s="1"/>
  <c r="E8" i="5"/>
  <c r="E83" i="5" s="1"/>
  <c r="F8" i="5"/>
  <c r="F83" i="5" s="1"/>
  <c r="G8" i="5"/>
  <c r="G83" i="5" s="1"/>
  <c r="H8" i="5"/>
  <c r="H83" i="5" s="1"/>
  <c r="I8" i="5"/>
  <c r="I83" i="5" s="1"/>
  <c r="L8" i="5"/>
  <c r="L83" i="5" s="1"/>
  <c r="P8" i="5"/>
  <c r="P83" i="5" s="1"/>
  <c r="M9" i="5"/>
  <c r="M84" i="5" s="1"/>
  <c r="G9" i="5"/>
  <c r="G84" i="5" s="1"/>
  <c r="P9" i="5"/>
  <c r="P84" i="5" s="1"/>
  <c r="F91" i="5"/>
  <c r="F92" i="5"/>
  <c r="F90" i="5"/>
  <c r="C9" i="5"/>
  <c r="D9" i="5"/>
  <c r="D84" i="5" s="1"/>
  <c r="E9" i="5"/>
  <c r="E84" i="5" s="1"/>
  <c r="F9" i="5"/>
  <c r="F84" i="5" s="1"/>
  <c r="H9" i="5"/>
  <c r="H84" i="5" s="1"/>
  <c r="I9" i="5"/>
  <c r="I84" i="5" s="1"/>
  <c r="L9" i="5"/>
  <c r="L84" i="5" s="1"/>
  <c r="N9" i="5"/>
  <c r="N84" i="5" s="1"/>
  <c r="O9" i="5"/>
  <c r="O84" i="5" s="1"/>
  <c r="N13" i="8"/>
  <c r="N78" i="8" s="1"/>
  <c r="O13" i="8"/>
  <c r="F13" i="8"/>
  <c r="F78" i="8" s="1"/>
  <c r="AD5" i="1"/>
  <c r="AC5" i="1"/>
  <c r="AD6" i="1"/>
  <c r="AC6" i="1"/>
  <c r="AD7" i="1"/>
  <c r="AC7" i="1"/>
  <c r="AD8" i="1"/>
  <c r="AC8" i="1"/>
  <c r="AD9" i="1"/>
  <c r="AC9" i="1"/>
  <c r="AD10" i="1"/>
  <c r="AC10" i="1"/>
  <c r="AD11" i="1"/>
  <c r="AC11" i="1"/>
  <c r="AD12" i="1"/>
  <c r="AC12" i="1"/>
  <c r="AD13" i="1"/>
  <c r="AC13" i="1"/>
  <c r="AD14" i="1"/>
  <c r="AC14" i="1"/>
  <c r="AD15" i="1"/>
  <c r="AC15" i="1"/>
  <c r="AD16" i="1"/>
  <c r="AC16" i="1"/>
  <c r="AD17" i="1"/>
  <c r="AC17" i="1"/>
  <c r="AD18" i="1"/>
  <c r="AC18" i="1"/>
  <c r="AD19" i="1"/>
  <c r="AC19" i="1"/>
  <c r="AD20" i="1"/>
  <c r="AC20" i="1"/>
  <c r="AD21" i="1"/>
  <c r="AC21" i="1"/>
  <c r="AD22" i="1"/>
  <c r="AC22" i="1"/>
  <c r="AD23" i="1"/>
  <c r="AC23" i="1"/>
  <c r="AD24" i="1"/>
  <c r="AC24" i="1"/>
  <c r="AD25" i="1"/>
  <c r="AC25" i="1"/>
  <c r="AD26" i="1"/>
  <c r="AC26" i="1"/>
  <c r="AD27" i="1"/>
  <c r="AC27" i="1"/>
  <c r="AD28" i="1"/>
  <c r="AC28" i="1"/>
  <c r="AD29" i="1"/>
  <c r="AC29" i="1"/>
  <c r="AD30" i="1"/>
  <c r="AC30" i="1"/>
  <c r="AD31" i="1"/>
  <c r="AC31" i="1"/>
  <c r="AD32" i="1"/>
  <c r="AC32" i="1"/>
  <c r="AD33" i="1"/>
  <c r="AC33" i="1"/>
  <c r="AA34" i="1"/>
  <c r="AB23" i="1"/>
  <c r="AB24" i="1"/>
  <c r="AB25" i="1"/>
  <c r="AB26" i="1"/>
  <c r="AB27" i="1"/>
  <c r="AB28" i="1"/>
  <c r="AB29" i="1"/>
  <c r="AB30" i="1"/>
  <c r="AB31" i="1"/>
  <c r="AB32" i="1"/>
  <c r="AB33" i="1"/>
  <c r="D2" i="5"/>
  <c r="E2" i="5"/>
  <c r="F2" i="5"/>
  <c r="G2" i="5"/>
  <c r="H2" i="5"/>
  <c r="I2" i="5"/>
  <c r="L2" i="5"/>
  <c r="M2" i="5"/>
  <c r="N2" i="5"/>
  <c r="O2" i="5"/>
  <c r="P2" i="5"/>
  <c r="H6" i="3"/>
  <c r="H84" i="3" s="1"/>
  <c r="H7" i="3"/>
  <c r="H85" i="3" s="1"/>
  <c r="H8" i="3"/>
  <c r="H86" i="3" s="1"/>
  <c r="H9" i="3"/>
  <c r="H87" i="3" s="1"/>
  <c r="H5" i="3"/>
  <c r="H83" i="3" s="1"/>
  <c r="Z34" i="1"/>
  <c r="AE24" i="1" l="1"/>
  <c r="U8" i="5"/>
  <c r="U3" i="5"/>
  <c r="U4" i="5"/>
  <c r="C64" i="3"/>
  <c r="C63" i="3"/>
  <c r="D63" i="3" s="1"/>
  <c r="C65" i="3"/>
  <c r="C38" i="3"/>
  <c r="D38" i="3" s="1"/>
  <c r="C37" i="3"/>
  <c r="C39" i="3"/>
  <c r="AE4" i="1"/>
  <c r="AF4" i="1" s="1"/>
  <c r="U6" i="5"/>
  <c r="U5" i="5"/>
  <c r="H77" i="13"/>
  <c r="H76" i="13"/>
  <c r="H75" i="13"/>
  <c r="H51" i="13"/>
  <c r="H49" i="13"/>
  <c r="H50" i="13"/>
  <c r="D19" i="8"/>
  <c r="D84" i="8" s="1"/>
  <c r="Q13" i="8"/>
  <c r="Q78" i="8" s="1"/>
  <c r="O78" i="8"/>
  <c r="AE7" i="1"/>
  <c r="AE6" i="1"/>
  <c r="AE5" i="1"/>
  <c r="AE8" i="1"/>
  <c r="AF8" i="1" s="1"/>
  <c r="C24" i="3"/>
  <c r="C102" i="3" s="1"/>
  <c r="AE33" i="1"/>
  <c r="AE32" i="1"/>
  <c r="AF32" i="1" s="1"/>
  <c r="AE31" i="1"/>
  <c r="AE30" i="1"/>
  <c r="AE29" i="1"/>
  <c r="AE28" i="1"/>
  <c r="AE27" i="1"/>
  <c r="AE26" i="1"/>
  <c r="AE25" i="1"/>
  <c r="AE22" i="1"/>
  <c r="AE23" i="1"/>
  <c r="AE19" i="1"/>
  <c r="AE9" i="1"/>
  <c r="AE10" i="1"/>
  <c r="AF10" i="1" s="1"/>
  <c r="AE11" i="1"/>
  <c r="AE12" i="1"/>
  <c r="AE13" i="1"/>
  <c r="AE14" i="1"/>
  <c r="AF14" i="1" s="1"/>
  <c r="AE15" i="1"/>
  <c r="AE16" i="1"/>
  <c r="AE17" i="1"/>
  <c r="AE18" i="1"/>
  <c r="AE20" i="1"/>
  <c r="AE21" i="1"/>
  <c r="T10" i="5"/>
  <c r="Q10" i="5"/>
  <c r="U9" i="5"/>
  <c r="H13" i="8"/>
  <c r="C32" i="3"/>
  <c r="D32" i="3" s="1"/>
  <c r="D7" i="5"/>
  <c r="D11" i="5" s="1"/>
  <c r="Q86" i="5"/>
  <c r="D13" i="8"/>
  <c r="D78" i="8" s="1"/>
  <c r="AH24" i="1"/>
  <c r="AH28" i="1"/>
  <c r="AH26" i="1"/>
  <c r="T86" i="5"/>
  <c r="C23" i="3"/>
  <c r="C101" i="3" s="1"/>
  <c r="C84" i="5"/>
  <c r="U84" i="5" s="1"/>
  <c r="C79" i="5"/>
  <c r="U79" i="5" s="1"/>
  <c r="M82" i="5"/>
  <c r="M85" i="5" s="1"/>
  <c r="L82" i="5"/>
  <c r="H82" i="5"/>
  <c r="F82" i="5"/>
  <c r="D82" i="5"/>
  <c r="O82" i="5"/>
  <c r="V55" i="8"/>
  <c r="P13" i="8"/>
  <c r="C83" i="5"/>
  <c r="U83" i="5" s="1"/>
  <c r="C81" i="5"/>
  <c r="U81" i="5" s="1"/>
  <c r="C80" i="5"/>
  <c r="U80" i="5" s="1"/>
  <c r="C78" i="5"/>
  <c r="U78" i="5" s="1"/>
  <c r="R86" i="5"/>
  <c r="R85" i="5"/>
  <c r="S86" i="5"/>
  <c r="S85" i="5"/>
  <c r="P82" i="5"/>
  <c r="I82" i="5"/>
  <c r="G82" i="5"/>
  <c r="E82" i="5"/>
  <c r="N82" i="5"/>
  <c r="U55" i="8"/>
  <c r="D70" i="3"/>
  <c r="D71" i="3"/>
  <c r="C34" i="3"/>
  <c r="D34" i="3" s="1"/>
  <c r="D45" i="3"/>
  <c r="D51" i="3"/>
  <c r="D41" i="3"/>
  <c r="D39" i="3"/>
  <c r="C33" i="3"/>
  <c r="D33" i="3" s="1"/>
  <c r="D50" i="3"/>
  <c r="D43" i="3"/>
  <c r="D49" i="3"/>
  <c r="C35" i="3"/>
  <c r="D35" i="3" s="1"/>
  <c r="D44" i="3"/>
  <c r="D67" i="3"/>
  <c r="D69" i="3"/>
  <c r="AF74" i="1"/>
  <c r="D76" i="3"/>
  <c r="D65" i="3"/>
  <c r="D77" i="3"/>
  <c r="D75" i="3"/>
  <c r="D64" i="3"/>
  <c r="H88" i="3"/>
  <c r="I34" i="8"/>
  <c r="V34" i="8"/>
  <c r="L55" i="8"/>
  <c r="L34" i="8"/>
  <c r="AH32" i="1"/>
  <c r="AH27" i="1"/>
  <c r="AH30" i="1"/>
  <c r="AH31" i="1"/>
  <c r="AH23" i="1"/>
  <c r="I13" i="8"/>
  <c r="AH22" i="1"/>
  <c r="AH20" i="1"/>
  <c r="AH19" i="1"/>
  <c r="AH17" i="1"/>
  <c r="AH16" i="1"/>
  <c r="AH14" i="1"/>
  <c r="AH13" i="1"/>
  <c r="AH12" i="1"/>
  <c r="AH10" i="1"/>
  <c r="AH8" i="1"/>
  <c r="AH7" i="1"/>
  <c r="C17" i="3"/>
  <c r="C95" i="3" s="1"/>
  <c r="AH5" i="1"/>
  <c r="C19" i="3"/>
  <c r="C97" i="3" s="1"/>
  <c r="M7" i="5"/>
  <c r="M10" i="5" s="1"/>
  <c r="H7" i="5"/>
  <c r="C15" i="3"/>
  <c r="C93" i="3" s="1"/>
  <c r="AC34" i="1"/>
  <c r="I7" i="5"/>
  <c r="I10" i="5" s="1"/>
  <c r="AD34" i="1"/>
  <c r="C18" i="3"/>
  <c r="C96" i="3" s="1"/>
  <c r="AH33" i="1"/>
  <c r="AH29" i="1"/>
  <c r="AH25" i="1"/>
  <c r="AH21" i="1"/>
  <c r="AH18" i="1"/>
  <c r="AH15" i="1"/>
  <c r="AH11" i="1"/>
  <c r="AH6" i="1"/>
  <c r="AH4" i="1"/>
  <c r="F7" i="5"/>
  <c r="F10" i="5" s="1"/>
  <c r="E7" i="5"/>
  <c r="E11" i="5" s="1"/>
  <c r="P7" i="5"/>
  <c r="P11" i="5" s="1"/>
  <c r="O7" i="5"/>
  <c r="O10" i="5" s="1"/>
  <c r="L7" i="5"/>
  <c r="L10" i="5" s="1"/>
  <c r="G7" i="5"/>
  <c r="G10" i="5" s="1"/>
  <c r="C7" i="5"/>
  <c r="H10" i="3"/>
  <c r="N7" i="5"/>
  <c r="AH9" i="1"/>
  <c r="AB34" i="1"/>
  <c r="C66" i="3" l="1"/>
  <c r="C40" i="3"/>
  <c r="D37" i="3"/>
  <c r="D40" i="3" s="1"/>
  <c r="C13" i="3"/>
  <c r="C91" i="3" s="1"/>
  <c r="C12" i="3"/>
  <c r="C11" i="3"/>
  <c r="U13" i="8"/>
  <c r="H24" i="13"/>
  <c r="H25" i="13"/>
  <c r="H23" i="13"/>
  <c r="P78" i="8"/>
  <c r="K13" i="8"/>
  <c r="I78" i="8"/>
  <c r="J13" i="8"/>
  <c r="J78" i="8" s="1"/>
  <c r="H78" i="8"/>
  <c r="R13" i="8"/>
  <c r="C103" i="3"/>
  <c r="U7" i="5"/>
  <c r="U11" i="5" s="1"/>
  <c r="D10" i="5"/>
  <c r="AF28" i="1"/>
  <c r="M86" i="5"/>
  <c r="N86" i="5"/>
  <c r="N85" i="5"/>
  <c r="G86" i="5"/>
  <c r="G85" i="5"/>
  <c r="P86" i="5"/>
  <c r="P85" i="5"/>
  <c r="C82" i="5"/>
  <c r="U82" i="5" s="1"/>
  <c r="U86" i="5" s="1"/>
  <c r="D86" i="5"/>
  <c r="D85" i="5"/>
  <c r="H86" i="5"/>
  <c r="H85" i="5"/>
  <c r="C25" i="3"/>
  <c r="D25" i="3" s="1"/>
  <c r="U34" i="8"/>
  <c r="E86" i="5"/>
  <c r="E85" i="5"/>
  <c r="I86" i="5"/>
  <c r="I85" i="5"/>
  <c r="O86" i="5"/>
  <c r="O85" i="5"/>
  <c r="F86" i="5"/>
  <c r="F85" i="5"/>
  <c r="L86" i="5"/>
  <c r="L85" i="5"/>
  <c r="D66" i="3"/>
  <c r="D36" i="3"/>
  <c r="C36" i="3"/>
  <c r="C31" i="3" s="1"/>
  <c r="C61" i="3"/>
  <c r="D61" i="3" s="1"/>
  <c r="C59" i="3"/>
  <c r="D59" i="3" s="1"/>
  <c r="C60" i="3"/>
  <c r="D60" i="3" s="1"/>
  <c r="C58" i="3"/>
  <c r="AF24" i="1"/>
  <c r="AF15" i="1"/>
  <c r="K34" i="8"/>
  <c r="AF30" i="1"/>
  <c r="AF29" i="1"/>
  <c r="AF26" i="1"/>
  <c r="AF33" i="1"/>
  <c r="AF25" i="1"/>
  <c r="G11" i="5"/>
  <c r="M11" i="5"/>
  <c r="AF11" i="1"/>
  <c r="O11" i="5"/>
  <c r="AF6" i="1"/>
  <c r="AF22" i="1"/>
  <c r="AF21" i="1"/>
  <c r="AF20" i="1"/>
  <c r="AF18" i="1"/>
  <c r="AF17" i="1"/>
  <c r="AF13" i="1"/>
  <c r="L11" i="5"/>
  <c r="I11" i="5"/>
  <c r="AF5" i="1"/>
  <c r="P10" i="5"/>
  <c r="D17" i="3"/>
  <c r="H10" i="5"/>
  <c r="H11" i="5"/>
  <c r="F11" i="5"/>
  <c r="E10" i="5"/>
  <c r="AF7" i="1"/>
  <c r="AF16" i="1"/>
  <c r="AF23" i="1"/>
  <c r="AF31" i="1"/>
  <c r="AF12" i="1"/>
  <c r="AF19" i="1"/>
  <c r="AF27" i="1"/>
  <c r="C11" i="5"/>
  <c r="C10" i="5"/>
  <c r="D23" i="3"/>
  <c r="N11" i="5"/>
  <c r="N10" i="5"/>
  <c r="AF9" i="1"/>
  <c r="D24" i="3"/>
  <c r="D15" i="3"/>
  <c r="D18" i="3"/>
  <c r="D19" i="3"/>
  <c r="K78" i="8" l="1"/>
  <c r="U78" i="8"/>
  <c r="L13" i="8"/>
  <c r="L78" i="8" s="1"/>
  <c r="V13" i="8"/>
  <c r="R78" i="8"/>
  <c r="B34" i="8"/>
  <c r="C40" i="8" s="1"/>
  <c r="B40" i="8"/>
  <c r="U10" i="5"/>
  <c r="C6" i="3"/>
  <c r="C86" i="5"/>
  <c r="C85" i="5"/>
  <c r="U85" i="5" s="1"/>
  <c r="D58" i="3"/>
  <c r="D62" i="3" s="1"/>
  <c r="C62" i="3"/>
  <c r="C57" i="3" s="1"/>
  <c r="D13" i="3"/>
  <c r="D12" i="3"/>
  <c r="C90" i="3"/>
  <c r="D11" i="3"/>
  <c r="C89" i="3"/>
  <c r="C8" i="3"/>
  <c r="C14" i="3"/>
  <c r="C9" i="3"/>
  <c r="C7" i="3"/>
  <c r="C34" i="8" l="1"/>
  <c r="V78" i="8"/>
  <c r="B55" i="8"/>
  <c r="C61" i="8" s="1"/>
  <c r="B61" i="8"/>
  <c r="C92" i="3"/>
  <c r="D14" i="3"/>
  <c r="D7" i="3"/>
  <c r="C85" i="3"/>
  <c r="D9" i="3"/>
  <c r="C87" i="3"/>
  <c r="D6" i="3"/>
  <c r="C84" i="3"/>
  <c r="D8" i="3"/>
  <c r="C86" i="3"/>
  <c r="C10" i="3"/>
  <c r="C5" i="3" s="1"/>
  <c r="C83" i="3" s="1"/>
  <c r="C55" i="8" l="1"/>
  <c r="B13" i="8"/>
  <c r="B19" i="8"/>
  <c r="B84" i="8" s="1"/>
  <c r="D10" i="3"/>
  <c r="D86" i="3"/>
  <c r="C88" i="3"/>
  <c r="C13" i="8" l="1"/>
  <c r="C78" i="8" s="1"/>
  <c r="B78" i="8"/>
  <c r="C19" i="8"/>
  <c r="C84" i="8" s="1"/>
  <c r="D85" i="3"/>
  <c r="D87" i="3"/>
  <c r="D84" i="3"/>
  <c r="D101" i="3"/>
  <c r="D93" i="3"/>
  <c r="D97" i="3"/>
  <c r="D90" i="3"/>
  <c r="D103" i="3"/>
  <c r="D95" i="3"/>
  <c r="D91" i="3"/>
  <c r="D96" i="3"/>
  <c r="D102" i="3"/>
  <c r="D89" i="3"/>
  <c r="D88" i="3" l="1"/>
  <c r="D92" i="3"/>
</calcChain>
</file>

<file path=xl/sharedStrings.xml><?xml version="1.0" encoding="utf-8"?>
<sst xmlns="http://schemas.openxmlformats.org/spreadsheetml/2006/main" count="1529" uniqueCount="196">
  <si>
    <t>Предмети</t>
  </si>
  <si>
    <t>Број неоцењених предмета</t>
  </si>
  <si>
    <t>Број недовољних оцена</t>
  </si>
  <si>
    <t>Просек</t>
  </si>
  <si>
    <t>Оправданих</t>
  </si>
  <si>
    <t>Неоправданих</t>
  </si>
  <si>
    <t>Редни број у Дневнику</t>
  </si>
  <si>
    <t>Верска настава</t>
  </si>
  <si>
    <t>Грађанско васпитање</t>
  </si>
  <si>
    <t>Добар</t>
  </si>
  <si>
    <t>Одличан</t>
  </si>
  <si>
    <t>Врло добар</t>
  </si>
  <si>
    <t>Довољан</t>
  </si>
  <si>
    <t>Недовољан</t>
  </si>
  <si>
    <t>Неоцењен</t>
  </si>
  <si>
    <t>Број</t>
  </si>
  <si>
    <t>%</t>
  </si>
  <si>
    <t>Изостанци ученика</t>
  </si>
  <si>
    <t>Укупно</t>
  </si>
  <si>
    <t>По ученику</t>
  </si>
  <si>
    <t>Број оцена по предметима</t>
  </si>
  <si>
    <t>Владање ученика</t>
  </si>
  <si>
    <t>Примерно</t>
  </si>
  <si>
    <t>Врло добро</t>
  </si>
  <si>
    <t>Добро</t>
  </si>
  <si>
    <t>Довољно</t>
  </si>
  <si>
    <t>Незадовољавајуће</t>
  </si>
  <si>
    <t>Са једном недовољном</t>
  </si>
  <si>
    <t>Са две недовољне</t>
  </si>
  <si>
    <t>Са једном неоцењеном</t>
  </si>
  <si>
    <t>Са две неоцењене</t>
  </si>
  <si>
    <t>Са три и више неоцењених</t>
  </si>
  <si>
    <t>Са три и више недовољних</t>
  </si>
  <si>
    <t>Свега позитивних</t>
  </si>
  <si>
    <t>Свега ученика</t>
  </si>
  <si>
    <t>Средња оцена</t>
  </si>
  <si>
    <t>ОПШТИ УСПЕХ</t>
  </si>
  <si>
    <t>УКУПНО</t>
  </si>
  <si>
    <t>Општи успех ученика</t>
  </si>
  <si>
    <t>Неоцењених</t>
  </si>
  <si>
    <t>Свега ученика са позитивним успехом</t>
  </si>
  <si>
    <t>Свега ученика са недовољним успехом</t>
  </si>
  <si>
    <t>Укор директора</t>
  </si>
  <si>
    <t>Укор наставничког већа</t>
  </si>
  <si>
    <t>Казнене мере</t>
  </si>
  <si>
    <t>Укупно изречено казнених мера</t>
  </si>
  <si>
    <t>Српски језик</t>
  </si>
  <si>
    <t>Ликовна култура</t>
  </si>
  <si>
    <t>Музичка култура</t>
  </si>
  <si>
    <t>Историја</t>
  </si>
  <si>
    <t>Географија</t>
  </si>
  <si>
    <t>Математика</t>
  </si>
  <si>
    <t>Биологија</t>
  </si>
  <si>
    <t>истиче се</t>
  </si>
  <si>
    <t>добар</t>
  </si>
  <si>
    <t>задовољава</t>
  </si>
  <si>
    <t>Информатика и рачунарство</t>
  </si>
  <si>
    <t>Број ученика</t>
  </si>
  <si>
    <t>Са оправданим изостанцима</t>
  </si>
  <si>
    <t>Са неоправданим изостанцима</t>
  </si>
  <si>
    <t>Без изостанака</t>
  </si>
  <si>
    <t>Са изостанцима</t>
  </si>
  <si>
    <t>до 25 часова</t>
  </si>
  <si>
    <t>26 - 1/3 
годишњег
броја часова</t>
  </si>
  <si>
    <t>више од 1/3 
годишњег 
бр. часова</t>
  </si>
  <si>
    <t>Свега</t>
  </si>
  <si>
    <t>до 7 часова</t>
  </si>
  <si>
    <t>од 8 до 17 
часова</t>
  </si>
  <si>
    <t>преко 25 
часова</t>
  </si>
  <si>
    <t>Број изостанака</t>
  </si>
  <si>
    <t>Наставни 
предмет</t>
  </si>
  <si>
    <t xml:space="preserve">Број </t>
  </si>
  <si>
    <t>Описне 
оцене</t>
  </si>
  <si>
    <t>Енглески језик</t>
  </si>
  <si>
    <t>Немачки језик</t>
  </si>
  <si>
    <t>Француски језик</t>
  </si>
  <si>
    <t>Италијански језик</t>
  </si>
  <si>
    <t>Шпански језик</t>
  </si>
  <si>
    <t>Руски језик</t>
  </si>
  <si>
    <t>∑</t>
  </si>
  <si>
    <t>1. одељење</t>
  </si>
  <si>
    <t>2. одељење</t>
  </si>
  <si>
    <t>3. одељење</t>
  </si>
  <si>
    <t>Укор одељењског већа</t>
  </si>
  <si>
    <t>Укор одељењског старешине</t>
  </si>
  <si>
    <t>Владање</t>
  </si>
  <si>
    <t>1/3 укупног броја часова:</t>
  </si>
  <si>
    <t>Презиме и име ученика</t>
  </si>
  <si>
    <t>Техника и технологија</t>
  </si>
  <si>
    <t>Физичко и здр. васпитање</t>
  </si>
  <si>
    <t>&lt;199</t>
  </si>
  <si>
    <t>&lt;155</t>
  </si>
  <si>
    <t>&lt;354</t>
  </si>
  <si>
    <t>ПРЕГЛЕД ИЗОСТАНАКА УЧЕНИКА</t>
  </si>
  <si>
    <t>Српски као нематерњи језик</t>
  </si>
  <si>
    <t>Хор и оркестар</t>
  </si>
  <si>
    <t>Цртање, сликање и вајање</t>
  </si>
  <si>
    <t>Свакодневни живот у прошлости</t>
  </si>
  <si>
    <t>Описне оцене</t>
  </si>
  <si>
    <t>Слободне активности</t>
  </si>
  <si>
    <t>аутор: Слободан Аксентијевић</t>
  </si>
  <si>
    <t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t>
  </si>
  <si>
    <t>Физика</t>
  </si>
  <si>
    <t>Хемија</t>
  </si>
  <si>
    <t>ОСНОВНА ШКОЛА</t>
  </si>
  <si>
    <t>Момчило Настасијевић</t>
  </si>
  <si>
    <t>У (СЕДИШТЕ)</t>
  </si>
  <si>
    <t>Горњем Милановцу</t>
  </si>
  <si>
    <t>ОПШТИНА</t>
  </si>
  <si>
    <t>Горњи Милановац</t>
  </si>
  <si>
    <t>РЕШЕЊЕМ БРОЈ</t>
  </si>
  <si>
    <t>02-6069</t>
  </si>
  <si>
    <t>ОД</t>
  </si>
  <si>
    <t>29.04.1964.</t>
  </si>
  <si>
    <t>ШКОЛСКА ГОДИНА</t>
  </si>
  <si>
    <t>/</t>
  </si>
  <si>
    <t>НАЗИВ ОРГАНА КОЈИ ЈЕ ДОНЕО РЕШЕЊЕ</t>
  </si>
  <si>
    <t>Скупштина општине Горњи Милановац</t>
  </si>
  <si>
    <t>akslob@gmail.com</t>
  </si>
  <si>
    <t>презиме и име 
ученика</t>
  </si>
  <si>
    <t>број у матичној
књизи</t>
  </si>
  <si>
    <t>име родитеља</t>
  </si>
  <si>
    <t>датум и година 
рођења</t>
  </si>
  <si>
    <t>рођен у
(место)</t>
  </si>
  <si>
    <t>општина</t>
  </si>
  <si>
    <t>држава</t>
  </si>
  <si>
    <t>дел. бр. сведочанства</t>
  </si>
  <si>
    <t>датум сведочанства</t>
  </si>
  <si>
    <t>други 
страни 
језик</t>
  </si>
  <si>
    <t>верска или грађанско</t>
  </si>
  <si>
    <t>дел. бр. уверења за завршни</t>
  </si>
  <si>
    <t>датум уверења за завршни</t>
  </si>
  <si>
    <t xml:space="preserve">дел. бр. сведочанства о завршеној ОШ  </t>
  </si>
  <si>
    <t>датум сведочанства о завршеној ОШ</t>
  </si>
  <si>
    <t>број матичне
књиге</t>
  </si>
  <si>
    <t>ЈМБГ                     (куцај са размаком,  због завршног)</t>
  </si>
  <si>
    <t xml:space="preserve">дел. бр. сведочанство завршена ОШ  </t>
  </si>
  <si>
    <t>датум сведочанство завршена ОШ</t>
  </si>
  <si>
    <t>5. РАЗРЕД</t>
  </si>
  <si>
    <t>РАЗРЕД</t>
  </si>
  <si>
    <t>пети</t>
  </si>
  <si>
    <t>Број изостанака ученика по класификационим периодима</t>
  </si>
  <si>
    <r>
      <t xml:space="preserve">1/3 у 1. полугодишту - </t>
    </r>
    <r>
      <rPr>
        <b/>
        <sz val="10"/>
        <rFont val="Arial"/>
        <family val="2"/>
      </rPr>
      <t>199</t>
    </r>
  </si>
  <si>
    <r>
      <t xml:space="preserve">1/3 у 2. полугодишту - </t>
    </r>
    <r>
      <rPr>
        <b/>
        <sz val="10"/>
        <rFont val="Arial"/>
        <family val="2"/>
      </rPr>
      <t>155</t>
    </r>
  </si>
  <si>
    <r>
      <t xml:space="preserve">1/3 годишњег фонда - </t>
    </r>
    <r>
      <rPr>
        <b/>
        <sz val="10"/>
        <rFont val="Arial"/>
        <family val="2"/>
      </rPr>
      <t>354</t>
    </r>
  </si>
  <si>
    <t>матерњи језик са ел. националне културе</t>
  </si>
  <si>
    <t>слободне наставне активности</t>
  </si>
  <si>
    <t xml:space="preserve">Енглески </t>
  </si>
  <si>
    <t>Матерњи јез. са ел. нац. култ.</t>
  </si>
  <si>
    <t xml:space="preserve">ЈМБГ                   </t>
  </si>
  <si>
    <r>
      <rPr>
        <b/>
        <sz val="10"/>
        <rFont val="Arial"/>
        <family val="2"/>
      </rPr>
      <t>НАПОМЕНА:</t>
    </r>
    <r>
      <rPr>
        <sz val="10"/>
        <rFont val="Arial"/>
        <family val="2"/>
      </rPr>
      <t xml:space="preserve"> Уколико је ученик неоцењен из неког предмета упишите "0" (нула). Уколико нема изостанке оставите празне рубрике.</t>
    </r>
  </si>
  <si>
    <t>Похвале и казнене мере</t>
  </si>
  <si>
    <t>ОПШТИ УСПЕХ УЧЕНИКА</t>
  </si>
  <si>
    <t>до 200 часова</t>
  </si>
  <si>
    <t>преко 200 часова</t>
  </si>
  <si>
    <t>преко 25 часова</t>
  </si>
  <si>
    <t>Свега у одељењу</t>
  </si>
  <si>
    <t xml:space="preserve">УСПЕХ РАЗРЕДА ПО ОДЕЉЕЊИМА И ШТАМПАЊЕ СВЕДОЧАНСТВА </t>
  </si>
  <si>
    <t>ред. број</t>
  </si>
  <si>
    <t>Сведочанство за 5. разред</t>
  </si>
  <si>
    <t>Шах</t>
  </si>
  <si>
    <t>Изостанци         2. полугодиште</t>
  </si>
  <si>
    <t>Изостанци      цела година</t>
  </si>
  <si>
    <t>Изостанци        1. полугодиште</t>
  </si>
  <si>
    <t>2. полугодиште</t>
  </si>
  <si>
    <t>Цела школска година</t>
  </si>
  <si>
    <t>Чувари природе</t>
  </si>
  <si>
    <t>1. полугодиште</t>
  </si>
  <si>
    <t xml:space="preserve">УСПЕХ ПО ПРЕДМЕТИМА - </t>
  </si>
  <si>
    <t>1/3 у првом полугодишту</t>
  </si>
  <si>
    <t>1/3 годишњег фонда</t>
  </si>
  <si>
    <t>1/3 у другом полугодишту</t>
  </si>
  <si>
    <t>БРОЈ ЧАСОВА</t>
  </si>
  <si>
    <t>0д 18 до 25 
часова</t>
  </si>
  <si>
    <t xml:space="preserve">ОПШТИ УСПЕХ УЧЕНИКА               </t>
  </si>
  <si>
    <t>Албански језик</t>
  </si>
  <si>
    <t>Бугарски језик</t>
  </si>
  <si>
    <t>Босански језик</t>
  </si>
  <si>
    <t>Мађарски језик</t>
  </si>
  <si>
    <t>Румунски језик</t>
  </si>
  <si>
    <t>Русински језик</t>
  </si>
  <si>
    <t>Словачки језик</t>
  </si>
  <si>
    <t>Хрватски језик</t>
  </si>
  <si>
    <t>0150117</t>
  </si>
  <si>
    <t>Иван</t>
  </si>
  <si>
    <t>Република Србија</t>
  </si>
  <si>
    <t>28.6.2018.</t>
  </si>
  <si>
    <t>28.09.2006.</t>
  </si>
  <si>
    <t>2809006783418</t>
  </si>
  <si>
    <t>277/110</t>
  </si>
  <si>
    <t>Аксентијевић Слободан</t>
  </si>
  <si>
    <t>в.28.01.2019.</t>
  </si>
  <si>
    <r>
      <rPr>
        <b/>
        <sz val="9"/>
        <color rgb="FFFF0000"/>
        <rFont val="Cambria"/>
        <family val="1"/>
      </rPr>
      <t>УПУТСТВО:</t>
    </r>
    <r>
      <rPr>
        <sz val="9"/>
        <rFont val="Cambria"/>
        <family val="1"/>
      </rPr>
      <t xml:space="preserve"> Најпре попуните ову страницу (црвена уоквирена поља), јер су подаци неопходни за штампање сведочанства. У наставку попуњавате само црвене листове (Sheet): "Подаци о школи", "Подаци о ученицима", "Оцене 1." (за 1. полугодиште), "Оцене 2." (за 2. полугодиште), док ће у зеленим листовима резултати аутоматски бити генерисани. У листу "Подаци о ученицима" попуњавају се само бела поља. У зеленом листу, "Сведочанство-5.", кликом на презиме и име ученика бирате траженог ученика из падајуће листе, а сви потребни подаци ће се аутоматски појавити (оцене се повлаче из табеле "Оцене 2."). Такође, овде можете у падајућој листи одабрати и позив на чланове закона по којима је ученик оцењен (за ИОП-2), или поље оставити празно (колона "НАПОМЕНА", на десној страни сведочанства).</t>
    </r>
    <r>
      <rPr>
        <u/>
        <sz val="9"/>
        <color rgb="FFFF0000"/>
        <rFont val="Cambria"/>
        <family val="1"/>
      </rPr>
      <t xml:space="preserve"> </t>
    </r>
    <r>
      <rPr>
        <b/>
        <u/>
        <sz val="9"/>
        <color rgb="FFFF0000"/>
        <rFont val="Cambria"/>
        <family val="1"/>
      </rPr>
      <t>Овај програм важи за ученике 5. разреда, почев од школске 2018/2019. године.</t>
    </r>
  </si>
  <si>
    <t xml:space="preserve">Физика </t>
  </si>
  <si>
    <t>Штампање сведочанстава јoш није подешено за Образац 16в (биће ускоро)</t>
  </si>
  <si>
    <r>
      <rPr>
        <b/>
        <sz val="11"/>
        <color rgb="FFFF0000"/>
        <rFont val="Times New Roman"/>
        <family val="1"/>
      </rPr>
      <t>УПУТСТВО (Образац бр. 16в):</t>
    </r>
    <r>
      <rPr>
        <sz val="11"/>
        <color theme="1"/>
        <rFont val="Times New Roman"/>
        <family val="1"/>
      </rPr>
      <t xml:space="preserve">                                </t>
    </r>
    <r>
      <rPr>
        <b/>
        <sz val="11"/>
        <color rgb="FF00B050"/>
        <rFont val="Times New Roman"/>
        <family val="1"/>
      </rPr>
      <t xml:space="preserve">Штампање још није подешено (биће у ускоро)   </t>
    </r>
    <r>
      <rPr>
        <sz val="11"/>
        <color theme="1"/>
        <rFont val="Times New Roman"/>
        <family val="1"/>
      </rPr>
      <t xml:space="preserve">                                                             </t>
    </r>
    <r>
      <rPr>
        <b/>
        <sz val="11"/>
        <color rgb="FFFF0000"/>
        <rFont val="Times New Roman"/>
        <family val="1"/>
      </rPr>
      <t>→</t>
    </r>
    <r>
      <rPr>
        <sz val="11"/>
        <color theme="1"/>
        <rFont val="Times New Roman"/>
        <family val="1"/>
      </rPr>
      <t xml:space="preserve"> Кликните на презиме и 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сведочанству појаве нетачни подаци, слова или нуле, проверите да ли сте добро уписали податке у црвеним листовима ("Подаци о школи", "Подаци о ученицима" и "Оцене 2.").                                                                       </t>
    </r>
    <r>
      <rPr>
        <b/>
        <sz val="11"/>
        <color rgb="FFFF0000"/>
        <rFont val="Times New Roman"/>
        <family val="1"/>
      </rPr>
      <t>→</t>
    </r>
    <r>
      <rPr>
        <sz val="11"/>
        <color theme="1"/>
        <rFont val="Times New Roman"/>
        <family val="1"/>
      </rPr>
      <t xml:space="preserve"> За ученике који су наставу похађали по ИОП-у 2 и у складу са тим и оцењени, кликните на друго, бочно, вертикално поље (бело поље) и изаберите позив на чланове закона по којима су ови ученици оцењени.                                                                           </t>
    </r>
    <r>
      <rPr>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</si>
</sst>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9" x14ac:knownFonts="1">
    <font>
      <sz val="10"/>
      <name val="Arial"/>
    </font>
    <font>
      <sz val="11"/>
      <color theme="1"/>
      <name val="Calibri"/>
      <family val="2"/>
      <scheme val="minor"/>
    </font>
    <font>
      <sz val="8"/>
      <name val="Arial"/>
      <family val="2"/>
    </font>
    <font>
      <b/>
      <sz val="10"/>
      <name val="Arial"/>
      <family val="2"/>
    </font>
    <font>
      <sz val="10"/>
      <name val="Arial"/>
      <family val="2"/>
      <charset val="238"/>
    </font>
    <font>
      <b/>
      <sz val="48"/>
      <name val="Arial"/>
      <family val="2"/>
      <charset val="238"/>
    </font>
    <font>
      <b/>
      <sz val="10"/>
      <color rgb="FFFF0000"/>
      <name val="Arial"/>
      <family val="2"/>
      <charset val="238"/>
    </font>
    <font>
      <b/>
      <sz val="12"/>
      <color rgb="FFFF0000"/>
      <name val="Arial"/>
      <family val="2"/>
      <charset val="238"/>
    </font>
    <font>
      <b/>
      <sz val="28"/>
      <color rgb="FFFF0000"/>
      <name val="Calibri"/>
      <family val="2"/>
      <charset val="238"/>
    </font>
    <font>
      <b/>
      <sz val="20"/>
      <color rgb="FFFF0000"/>
      <name val="Calibri"/>
      <family val="2"/>
      <charset val="238"/>
    </font>
    <font>
      <b/>
      <sz val="18"/>
      <name val="Calibri"/>
      <family val="2"/>
      <charset val="238"/>
      <scheme val="minor"/>
    </font>
    <font>
      <sz val="10"/>
      <name val="Arial"/>
      <family val="2"/>
    </font>
    <font>
      <b/>
      <sz val="10"/>
      <color rgb="FFFF0000"/>
      <name val="Arial"/>
      <family val="2"/>
    </font>
    <font>
      <b/>
      <sz val="11"/>
      <name val="Arial"/>
      <family val="2"/>
      <charset val="238"/>
    </font>
    <font>
      <b/>
      <sz val="6"/>
      <color rgb="FFFF0000"/>
      <name val="Times New Roman"/>
      <family val="1"/>
    </font>
    <font>
      <sz val="11"/>
      <color theme="1"/>
      <name val="Cambria"/>
      <family val="1"/>
    </font>
    <font>
      <sz val="7"/>
      <color theme="1"/>
      <name val="Cambria"/>
      <family val="1"/>
    </font>
    <font>
      <sz val="14"/>
      <color theme="1"/>
      <name val="Cambria"/>
      <family val="1"/>
    </font>
    <font>
      <sz val="10"/>
      <name val="Cambria"/>
      <family val="1"/>
    </font>
    <font>
      <sz val="10"/>
      <color theme="1"/>
      <name val="Cambria"/>
      <family val="1"/>
    </font>
    <font>
      <u/>
      <sz val="10"/>
      <color theme="10"/>
      <name val="Arial"/>
      <family val="2"/>
    </font>
    <font>
      <b/>
      <sz val="12"/>
      <name val="Cambria"/>
      <family val="1"/>
    </font>
    <font>
      <b/>
      <sz val="12"/>
      <color theme="10"/>
      <name val="Cambria"/>
      <family val="1"/>
    </font>
    <font>
      <sz val="8"/>
      <color theme="1"/>
      <name val="Cambria"/>
      <family val="1"/>
    </font>
    <font>
      <sz val="9"/>
      <color theme="1"/>
      <name val="Cambria"/>
      <family val="1"/>
    </font>
    <font>
      <b/>
      <sz val="10"/>
      <name val="Cambria"/>
      <family val="1"/>
    </font>
    <font>
      <sz val="11"/>
      <name val="Cambria"/>
      <family val="1"/>
    </font>
    <font>
      <b/>
      <sz val="16"/>
      <name val="Cambria"/>
      <family val="1"/>
    </font>
    <font>
      <sz val="6"/>
      <name val="Arial"/>
      <family val="2"/>
    </font>
    <font>
      <sz val="9"/>
      <name val="Arial"/>
      <family val="2"/>
    </font>
    <font>
      <sz val="9"/>
      <name val="Cambria"/>
      <family val="1"/>
    </font>
    <font>
      <b/>
      <sz val="9"/>
      <color rgb="FFFF0000"/>
      <name val="Cambria"/>
      <family val="1"/>
    </font>
    <font>
      <b/>
      <sz val="18"/>
      <name val="Arial"/>
      <family val="2"/>
    </font>
    <font>
      <sz val="7"/>
      <name val="Arial"/>
      <family val="2"/>
    </font>
    <font>
      <sz val="11"/>
      <color theme="1"/>
      <name val="Times New Roman"/>
      <family val="1"/>
    </font>
    <font>
      <b/>
      <sz val="11"/>
      <color rgb="FFFF0000"/>
      <name val="Times New Roman"/>
      <family val="1"/>
    </font>
    <font>
      <sz val="11"/>
      <name val="Times New Roman"/>
      <family val="1"/>
    </font>
    <font>
      <sz val="10"/>
      <name val="Times New Roman"/>
      <family val="1"/>
    </font>
    <font>
      <sz val="11"/>
      <name val="Arial"/>
      <family val="2"/>
    </font>
    <font>
      <b/>
      <sz val="14"/>
      <color rgb="FF00B050"/>
      <name val="Cambria"/>
      <family val="1"/>
    </font>
    <font>
      <u/>
      <sz val="9"/>
      <color rgb="FFFF0000"/>
      <name val="Cambria"/>
      <family val="1"/>
    </font>
    <font>
      <b/>
      <u/>
      <sz val="9"/>
      <color rgb="FFFF0000"/>
      <name val="Cambria"/>
      <family val="1"/>
    </font>
    <font>
      <b/>
      <sz val="16"/>
      <color theme="1"/>
      <name val="Cambria"/>
      <family val="1"/>
    </font>
    <font>
      <sz val="11"/>
      <name val="Arial"/>
      <family val="2"/>
      <charset val="238"/>
    </font>
    <font>
      <b/>
      <sz val="18"/>
      <color rgb="FFFF0000"/>
      <name val="Arial"/>
      <family val="2"/>
      <charset val="238"/>
    </font>
    <font>
      <b/>
      <sz val="18"/>
      <color rgb="FFFF0000"/>
      <name val="Arial"/>
      <family val="2"/>
    </font>
    <font>
      <b/>
      <sz val="11"/>
      <color rgb="FF00B050"/>
      <name val="Times New Roman"/>
      <family val="1"/>
    </font>
    <font>
      <b/>
      <sz val="9"/>
      <color rgb="FF00B050"/>
      <name val="Cambria"/>
      <family val="1"/>
      <scheme val="major"/>
    </font>
    <font>
      <sz val="25"/>
      <name val="Cambria"/>
      <family val="1"/>
      <charset val="238"/>
      <scheme val="maj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D7AF"/>
        <bgColor indexed="64"/>
      </patternFill>
    </fill>
    <fill>
      <patternFill patternType="solid">
        <fgColor theme="9" tint="0.39997558519241921"/>
        <bgColor indexed="64"/>
      </patternFill>
    </fill>
    <fill>
      <patternFill patternType="solid">
        <fgColor theme="9"/>
        <bgColor indexed="64"/>
      </patternFill>
    </fill>
  </fills>
  <borders count="119">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thin">
        <color indexed="64"/>
      </top>
      <bottom/>
      <diagonal/>
    </border>
    <border>
      <left style="double">
        <color indexed="64"/>
      </left>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indexed="64"/>
      </right>
      <top style="thin">
        <color indexed="64"/>
      </top>
      <bottom/>
      <diagonal/>
    </border>
    <border>
      <left style="thin">
        <color indexed="64"/>
      </left>
      <right/>
      <top/>
      <bottom/>
      <diagonal/>
    </border>
    <border>
      <left style="medium">
        <color rgb="FFFF0000"/>
      </left>
      <right style="medium">
        <color rgb="FFFF0000"/>
      </right>
      <top style="medium">
        <color rgb="FFFF0000"/>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bottom style="medium">
        <color indexed="64"/>
      </bottom>
      <diagonal/>
    </border>
    <border>
      <left/>
      <right/>
      <top style="thin">
        <color indexed="64"/>
      </top>
      <bottom style="double">
        <color indexed="64"/>
      </bottom>
      <diagonal/>
    </border>
  </borders>
  <cellStyleXfs count="3">
    <xf numFmtId="0" fontId="0" fillId="0" borderId="0"/>
    <xf numFmtId="0" fontId="1" fillId="0" borderId="0"/>
    <xf numFmtId="0" fontId="20" fillId="0" borderId="0" applyNumberFormat="0" applyFill="0" applyBorder="0" applyAlignment="0" applyProtection="0">
      <alignment vertical="top"/>
      <protection locked="0"/>
    </xf>
  </cellStyleXfs>
  <cellXfs count="733">
    <xf numFmtId="0" fontId="0" fillId="0" borderId="0" xfId="0"/>
    <xf numFmtId="0" fontId="0" fillId="0" borderId="0" xfId="0" applyBorder="1"/>
    <xf numFmtId="0" fontId="0" fillId="0" borderId="0" xfId="0" applyAlignment="1"/>
    <xf numFmtId="0" fontId="0" fillId="0" borderId="0" xfId="0" applyFill="1" applyAlignment="1"/>
    <xf numFmtId="0" fontId="0" fillId="0" borderId="2" xfId="0" applyBorder="1" applyProtection="1">
      <protection locked="0"/>
    </xf>
    <xf numFmtId="0" fontId="0" fillId="0" borderId="7" xfId="0" applyBorder="1" applyAlignment="1" applyProtection="1">
      <alignment horizontal="center" textRotation="90"/>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Protection="1">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Protection="1">
      <protection locked="0"/>
    </xf>
    <xf numFmtId="0" fontId="0" fillId="0" borderId="13" xfId="0" applyBorder="1" applyProtection="1">
      <protection locked="0"/>
    </xf>
    <xf numFmtId="0" fontId="0" fillId="0" borderId="0" xfId="0" applyProtection="1">
      <protection hidden="1"/>
    </xf>
    <xf numFmtId="0" fontId="0" fillId="0" borderId="21" xfId="0" applyBorder="1" applyAlignment="1" applyProtection="1">
      <alignment horizontal="center" textRotation="90"/>
      <protection hidden="1"/>
    </xf>
    <xf numFmtId="0" fontId="0" fillId="0" borderId="22" xfId="0" applyBorder="1" applyAlignment="1" applyProtection="1">
      <alignment horizontal="center" textRotation="90"/>
      <protection hidden="1"/>
    </xf>
    <xf numFmtId="0" fontId="0" fillId="0" borderId="23" xfId="0" applyBorder="1" applyAlignment="1" applyProtection="1">
      <alignment horizontal="center" textRotation="90"/>
      <protection hidden="1"/>
    </xf>
    <xf numFmtId="0" fontId="0" fillId="0" borderId="24" xfId="0" applyBorder="1" applyAlignment="1" applyProtection="1">
      <alignment horizontal="center" textRotation="90"/>
      <protection hidden="1"/>
    </xf>
    <xf numFmtId="0" fontId="0" fillId="0" borderId="25" xfId="0" applyBorder="1" applyAlignment="1" applyProtection="1">
      <alignment horizontal="center" textRotation="90"/>
      <protection hidden="1"/>
    </xf>
    <xf numFmtId="0" fontId="0" fillId="0" borderId="26" xfId="0" applyBorder="1" applyAlignment="1" applyProtection="1">
      <protection hidden="1"/>
    </xf>
    <xf numFmtId="0" fontId="0" fillId="0" borderId="2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0" xfId="0" applyAlignment="1" applyProtection="1">
      <protection hidden="1"/>
    </xf>
    <xf numFmtId="0" fontId="0" fillId="0" borderId="28" xfId="0" applyBorder="1" applyAlignment="1" applyProtection="1">
      <protection hidden="1"/>
    </xf>
    <xf numFmtId="0" fontId="0" fillId="0" borderId="29"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0" xfId="0" applyBorder="1" applyAlignment="1" applyProtection="1">
      <protection hidden="1"/>
    </xf>
    <xf numFmtId="0" fontId="0" fillId="0" borderId="31" xfId="0" applyBorder="1" applyAlignment="1" applyProtection="1">
      <protection hidden="1"/>
    </xf>
    <xf numFmtId="0" fontId="0" fillId="0" borderId="3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33"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0" borderId="26" xfId="0" applyFill="1" applyBorder="1" applyAlignment="1" applyProtection="1">
      <protection hidden="1"/>
    </xf>
    <xf numFmtId="0" fontId="0" fillId="0" borderId="34"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36" xfId="0" applyFill="1" applyBorder="1" applyAlignment="1" applyProtection="1">
      <protection hidden="1"/>
    </xf>
    <xf numFmtId="0" fontId="0" fillId="0" borderId="37"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3" borderId="38"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2" fontId="0" fillId="3" borderId="21" xfId="0" applyNumberFormat="1" applyFill="1" applyBorder="1" applyAlignment="1" applyProtection="1">
      <alignment horizontal="center" vertical="center"/>
      <protection hidden="1"/>
    </xf>
    <xf numFmtId="2" fontId="0" fillId="3" borderId="33" xfId="0" applyNumberFormat="1" applyFill="1" applyBorder="1" applyAlignment="1" applyProtection="1">
      <alignment horizontal="center" vertical="center"/>
      <protection hidden="1"/>
    </xf>
    <xf numFmtId="0" fontId="3" fillId="0" borderId="21" xfId="0" applyFont="1" applyBorder="1" applyProtection="1">
      <protection hidden="1"/>
    </xf>
    <xf numFmtId="0" fontId="3" fillId="0" borderId="33" xfId="0"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19" xfId="0" applyFont="1" applyBorder="1" applyProtection="1">
      <protection hidden="1"/>
    </xf>
    <xf numFmtId="0" fontId="3" fillId="0" borderId="22" xfId="0" applyFont="1" applyBorder="1" applyProtection="1">
      <protection hidden="1"/>
    </xf>
    <xf numFmtId="0" fontId="3" fillId="0" borderId="23" xfId="0" applyFont="1" applyBorder="1" applyAlignment="1" applyProtection="1">
      <alignment horizontal="center"/>
      <protection hidden="1"/>
    </xf>
    <xf numFmtId="0" fontId="3" fillId="3" borderId="40" xfId="0" applyFont="1" applyFill="1" applyBorder="1" applyProtection="1">
      <protection hidden="1"/>
    </xf>
    <xf numFmtId="0" fontId="3" fillId="3" borderId="41" xfId="0" applyFont="1" applyFill="1" applyBorder="1" applyAlignment="1" applyProtection="1">
      <alignment horizontal="right"/>
      <protection hidden="1"/>
    </xf>
    <xf numFmtId="0" fontId="3" fillId="3" borderId="18" xfId="0" applyFont="1" applyFill="1" applyBorder="1" applyAlignment="1" applyProtection="1">
      <alignment horizontal="center"/>
      <protection hidden="1"/>
    </xf>
    <xf numFmtId="0" fontId="0" fillId="0" borderId="26" xfId="0" applyBorder="1" applyProtection="1">
      <protection hidden="1"/>
    </xf>
    <xf numFmtId="0" fontId="0" fillId="0" borderId="9" xfId="0" applyBorder="1" applyProtection="1">
      <protection hidden="1"/>
    </xf>
    <xf numFmtId="0" fontId="0" fillId="0" borderId="1" xfId="0" applyBorder="1" applyProtection="1">
      <protection hidden="1"/>
    </xf>
    <xf numFmtId="0" fontId="0" fillId="0" borderId="15" xfId="0" applyBorder="1" applyProtection="1">
      <protection hidden="1"/>
    </xf>
    <xf numFmtId="0" fontId="0" fillId="0" borderId="3" xfId="0" applyBorder="1" applyProtection="1">
      <protection hidden="1"/>
    </xf>
    <xf numFmtId="2" fontId="0" fillId="0" borderId="4" xfId="0" applyNumberFormat="1" applyBorder="1" applyProtection="1">
      <protection hidden="1"/>
    </xf>
    <xf numFmtId="0" fontId="0" fillId="0" borderId="28" xfId="0" applyBorder="1" applyProtection="1">
      <protection hidden="1"/>
    </xf>
    <xf numFmtId="0" fontId="0" fillId="0" borderId="13" xfId="0" applyBorder="1" applyProtection="1">
      <protection hidden="1"/>
    </xf>
    <xf numFmtId="0" fontId="0" fillId="0" borderId="42" xfId="0" applyBorder="1" applyProtection="1">
      <protection hidden="1"/>
    </xf>
    <xf numFmtId="0" fontId="0" fillId="0" borderId="17" xfId="0" applyBorder="1" applyProtection="1">
      <protection hidden="1"/>
    </xf>
    <xf numFmtId="0" fontId="0" fillId="0" borderId="2" xfId="0" applyBorder="1" applyProtection="1">
      <protection hidden="1"/>
    </xf>
    <xf numFmtId="2" fontId="0" fillId="0" borderId="12" xfId="0" applyNumberFormat="1" applyBorder="1" applyProtection="1">
      <protection hidden="1"/>
    </xf>
    <xf numFmtId="0" fontId="0" fillId="0" borderId="31" xfId="0" applyBorder="1" applyProtection="1">
      <protection hidden="1"/>
    </xf>
    <xf numFmtId="0" fontId="0" fillId="0" borderId="43" xfId="0" applyBorder="1" applyProtection="1">
      <protection hidden="1"/>
    </xf>
    <xf numFmtId="0" fontId="0" fillId="0" borderId="44" xfId="0" applyBorder="1" applyProtection="1">
      <protection hidden="1"/>
    </xf>
    <xf numFmtId="0" fontId="0" fillId="3" borderId="15" xfId="0" applyFill="1" applyBorder="1" applyAlignment="1" applyProtection="1">
      <protection hidden="1"/>
    </xf>
    <xf numFmtId="0" fontId="0" fillId="3" borderId="3" xfId="0" applyFill="1" applyBorder="1" applyProtection="1">
      <protection hidden="1"/>
    </xf>
    <xf numFmtId="2" fontId="0" fillId="3" borderId="14" xfId="0" applyNumberFormat="1" applyFill="1" applyBorder="1" applyProtection="1">
      <protection hidden="1"/>
    </xf>
    <xf numFmtId="0" fontId="3" fillId="3" borderId="45" xfId="0" applyFont="1" applyFill="1" applyBorder="1" applyProtection="1">
      <protection hidden="1"/>
    </xf>
    <xf numFmtId="0" fontId="0" fillId="0" borderId="26" xfId="0" applyBorder="1" applyAlignment="1" applyProtection="1">
      <alignment horizontal="left"/>
      <protection hidden="1"/>
    </xf>
    <xf numFmtId="0" fontId="0" fillId="0" borderId="46" xfId="0" applyBorder="1" applyProtection="1">
      <protection hidden="1"/>
    </xf>
    <xf numFmtId="2" fontId="0" fillId="4" borderId="4" xfId="0" applyNumberFormat="1" applyFill="1" applyBorder="1" applyProtection="1">
      <protection hidden="1"/>
    </xf>
    <xf numFmtId="0" fontId="0" fillId="0" borderId="0" xfId="0" applyBorder="1" applyProtection="1">
      <protection hidden="1"/>
    </xf>
    <xf numFmtId="0" fontId="0" fillId="0" borderId="28" xfId="0" applyBorder="1" applyAlignment="1" applyProtection="1">
      <alignment horizontal="left"/>
      <protection hidden="1"/>
    </xf>
    <xf numFmtId="0" fontId="0" fillId="0" borderId="6" xfId="0" applyBorder="1" applyProtection="1">
      <protection hidden="1"/>
    </xf>
    <xf numFmtId="2" fontId="0" fillId="4" borderId="34" xfId="0" applyNumberFormat="1" applyFill="1" applyBorder="1" applyProtection="1">
      <protection hidden="1"/>
    </xf>
    <xf numFmtId="0" fontId="0" fillId="0" borderId="30" xfId="0" applyBorder="1" applyProtection="1">
      <protection hidden="1"/>
    </xf>
    <xf numFmtId="0" fontId="0" fillId="0" borderId="31" xfId="0" applyBorder="1" applyAlignment="1" applyProtection="1">
      <alignment horizontal="left"/>
      <protection hidden="1"/>
    </xf>
    <xf numFmtId="2" fontId="0" fillId="4" borderId="47" xfId="0" applyNumberFormat="1" applyFill="1" applyBorder="1" applyProtection="1">
      <protection hidden="1"/>
    </xf>
    <xf numFmtId="0" fontId="0" fillId="3" borderId="17" xfId="0" applyFill="1" applyBorder="1" applyProtection="1">
      <protection hidden="1"/>
    </xf>
    <xf numFmtId="2" fontId="0" fillId="3" borderId="4" xfId="0" applyNumberFormat="1" applyFill="1" applyBorder="1" applyProtection="1">
      <protection hidden="1"/>
    </xf>
    <xf numFmtId="0" fontId="0" fillId="3" borderId="5" xfId="0" applyFill="1" applyBorder="1" applyProtection="1">
      <protection hidden="1"/>
    </xf>
    <xf numFmtId="0" fontId="0" fillId="3" borderId="7" xfId="0" applyFill="1" applyBorder="1" applyProtection="1">
      <protection hidden="1"/>
    </xf>
    <xf numFmtId="2" fontId="0" fillId="3" borderId="48" xfId="0" applyNumberFormat="1" applyFill="1" applyBorder="1" applyProtection="1">
      <protection hidden="1"/>
    </xf>
    <xf numFmtId="2" fontId="0" fillId="0" borderId="23" xfId="0" applyNumberFormat="1" applyBorder="1" applyProtection="1">
      <protection hidden="1"/>
    </xf>
    <xf numFmtId="0" fontId="0" fillId="0" borderId="15" xfId="0" applyBorder="1" applyAlignment="1" applyProtection="1">
      <alignment horizontal="left"/>
      <protection hidden="1"/>
    </xf>
    <xf numFmtId="2" fontId="0" fillId="0" borderId="27" xfId="0" applyNumberFormat="1" applyBorder="1" applyProtection="1">
      <protection hidden="1"/>
    </xf>
    <xf numFmtId="0" fontId="0" fillId="0" borderId="17" xfId="0" applyBorder="1" applyAlignment="1" applyProtection="1">
      <alignment horizontal="left"/>
      <protection hidden="1"/>
    </xf>
    <xf numFmtId="2" fontId="0" fillId="0" borderId="29" xfId="0" applyNumberFormat="1" applyBorder="1" applyProtection="1">
      <protection hidden="1"/>
    </xf>
    <xf numFmtId="0" fontId="0" fillId="0" borderId="5" xfId="0" applyBorder="1" applyAlignment="1" applyProtection="1">
      <alignment horizontal="left"/>
      <protection hidden="1"/>
    </xf>
    <xf numFmtId="0" fontId="0" fillId="0" borderId="24" xfId="0" applyBorder="1" applyProtection="1">
      <protection hidden="1"/>
    </xf>
    <xf numFmtId="2" fontId="0" fillId="0" borderId="37" xfId="0" applyNumberFormat="1" applyBorder="1" applyProtection="1">
      <protection hidden="1"/>
    </xf>
    <xf numFmtId="0" fontId="3" fillId="0" borderId="49" xfId="0" applyFont="1" applyBorder="1" applyAlignment="1" applyProtection="1">
      <alignment horizontal="center"/>
      <protection hidden="1"/>
    </xf>
    <xf numFmtId="0" fontId="0" fillId="0" borderId="38" xfId="0" applyBorder="1" applyProtection="1">
      <protection hidden="1"/>
    </xf>
    <xf numFmtId="2" fontId="0" fillId="0" borderId="50" xfId="0" applyNumberFormat="1" applyBorder="1" applyProtection="1">
      <protection hidden="1"/>
    </xf>
    <xf numFmtId="0" fontId="0" fillId="3" borderId="38" xfId="0" applyFill="1" applyBorder="1" applyProtection="1">
      <protection hidden="1"/>
    </xf>
    <xf numFmtId="0" fontId="0" fillId="3" borderId="24" xfId="0" applyFill="1" applyBorder="1" applyProtection="1">
      <protection hidden="1"/>
    </xf>
    <xf numFmtId="2" fontId="0" fillId="3" borderId="39" xfId="0" applyNumberFormat="1" applyFill="1" applyBorder="1" applyProtection="1">
      <protection hidden="1"/>
    </xf>
    <xf numFmtId="0" fontId="0" fillId="5" borderId="11" xfId="0" applyFill="1" applyBorder="1" applyProtection="1">
      <protection locked="0"/>
    </xf>
    <xf numFmtId="0" fontId="0" fillId="5" borderId="13"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13" xfId="0" applyFill="1" applyBorder="1" applyProtection="1">
      <protection locked="0"/>
    </xf>
    <xf numFmtId="0" fontId="0" fillId="5" borderId="16" xfId="0" applyFill="1" applyBorder="1" applyProtection="1">
      <protection hidden="1"/>
    </xf>
    <xf numFmtId="0" fontId="0" fillId="5" borderId="11" xfId="0" applyFill="1" applyBorder="1" applyProtection="1">
      <protection hidden="1"/>
    </xf>
    <xf numFmtId="0" fontId="0" fillId="5" borderId="12" xfId="0" applyFill="1" applyBorder="1" applyProtection="1">
      <protection hidden="1"/>
    </xf>
    <xf numFmtId="0" fontId="0" fillId="5" borderId="18" xfId="0" applyFill="1" applyBorder="1" applyProtection="1">
      <protection hidden="1"/>
    </xf>
    <xf numFmtId="0" fontId="0" fillId="5" borderId="43"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2" borderId="53" xfId="0" applyFill="1" applyBorder="1" applyAlignment="1" applyProtection="1">
      <alignment horizontal="distributed" textRotation="90"/>
      <protection hidden="1"/>
    </xf>
    <xf numFmtId="0" fontId="0" fillId="2" borderId="54" xfId="0" applyFill="1" applyBorder="1" applyAlignment="1" applyProtection="1">
      <alignment horizontal="distributed" textRotation="90"/>
      <protection hidden="1"/>
    </xf>
    <xf numFmtId="0" fontId="0" fillId="2" borderId="55" xfId="0" applyFill="1" applyBorder="1" applyAlignment="1" applyProtection="1">
      <alignment horizontal="distributed" textRotation="90"/>
      <protection hidden="1"/>
    </xf>
    <xf numFmtId="0" fontId="0" fillId="0" borderId="0" xfId="0" applyAlignment="1" applyProtection="1">
      <alignment horizontal="distributed"/>
      <protection hidden="1"/>
    </xf>
    <xf numFmtId="0" fontId="0" fillId="0" borderId="66" xfId="0" applyBorder="1" applyAlignment="1" applyProtection="1">
      <alignment horizontal="distributed"/>
      <protection hidden="1"/>
    </xf>
    <xf numFmtId="0" fontId="0" fillId="0" borderId="67" xfId="0" applyBorder="1" applyProtection="1">
      <protection hidden="1"/>
    </xf>
    <xf numFmtId="0" fontId="0" fillId="0" borderId="0" xfId="0" applyBorder="1" applyAlignment="1" applyProtection="1">
      <alignment horizontal="distributed"/>
      <protection hidden="1"/>
    </xf>
    <xf numFmtId="0" fontId="0" fillId="0" borderId="6" xfId="0" applyBorder="1" applyAlignment="1" applyProtection="1">
      <alignment horizontal="center" textRotation="90"/>
      <protection hidden="1"/>
    </xf>
    <xf numFmtId="0" fontId="0" fillId="0" borderId="7" xfId="0" applyBorder="1" applyAlignment="1" applyProtection="1">
      <alignment horizontal="center" textRotation="90"/>
      <protection hidden="1"/>
    </xf>
    <xf numFmtId="0" fontId="0" fillId="0" borderId="16" xfId="0" applyBorder="1" applyAlignment="1" applyProtection="1">
      <alignment horizontal="center" textRotation="90"/>
      <protection hidden="1"/>
    </xf>
    <xf numFmtId="0" fontId="0" fillId="0" borderId="68" xfId="0" applyBorder="1" applyAlignment="1" applyProtection="1">
      <alignment horizontal="center" textRotation="90"/>
      <protection hidden="1"/>
    </xf>
    <xf numFmtId="0" fontId="0" fillId="0" borderId="44" xfId="0" applyBorder="1" applyAlignment="1" applyProtection="1">
      <alignment horizontal="center" textRotation="90"/>
      <protection hidden="1"/>
    </xf>
    <xf numFmtId="0" fontId="0" fillId="0" borderId="69" xfId="0" applyBorder="1" applyProtection="1">
      <protection hidden="1"/>
    </xf>
    <xf numFmtId="0" fontId="0" fillId="0" borderId="39" xfId="0" applyBorder="1" applyAlignment="1" applyProtection="1">
      <alignment horizontal="center" textRotation="90"/>
      <protection hidden="1"/>
    </xf>
    <xf numFmtId="0" fontId="0" fillId="0" borderId="50" xfId="0" applyFill="1" applyBorder="1" applyAlignment="1" applyProtection="1">
      <alignment horizontal="center" vertical="center"/>
      <protection hidden="1"/>
    </xf>
    <xf numFmtId="2" fontId="0" fillId="3" borderId="39" xfId="0" applyNumberFormat="1" applyFill="1" applyBorder="1" applyAlignment="1" applyProtection="1">
      <alignment horizontal="center" vertical="center"/>
      <protection hidden="1"/>
    </xf>
    <xf numFmtId="0" fontId="0" fillId="0" borderId="1" xfId="0" applyBorder="1" applyAlignment="1" applyProtection="1">
      <protection hidden="1"/>
    </xf>
    <xf numFmtId="0" fontId="0" fillId="0" borderId="70" xfId="0" applyBorder="1" applyAlignment="1" applyProtection="1">
      <protection hidden="1"/>
    </xf>
    <xf numFmtId="0" fontId="0" fillId="0" borderId="71" xfId="0" applyBorder="1" applyAlignment="1" applyProtection="1">
      <alignment horizontal="center" textRotation="90"/>
      <protection hidden="1"/>
    </xf>
    <xf numFmtId="0" fontId="0" fillId="3" borderId="71" xfId="0" applyFill="1" applyBorder="1" applyAlignment="1" applyProtection="1">
      <protection hidden="1"/>
    </xf>
    <xf numFmtId="2" fontId="0" fillId="3" borderId="72" xfId="0" applyNumberFormat="1" applyFill="1" applyBorder="1" applyAlignment="1" applyProtection="1">
      <protection hidden="1"/>
    </xf>
    <xf numFmtId="0" fontId="0" fillId="6" borderId="2" xfId="0" applyFill="1" applyBorder="1" applyProtection="1">
      <protection locked="0"/>
    </xf>
    <xf numFmtId="0" fontId="0" fillId="6" borderId="7" xfId="0" applyFill="1" applyBorder="1" applyProtection="1">
      <protection locked="0"/>
    </xf>
    <xf numFmtId="0" fontId="0" fillId="0" borderId="33" xfId="0" applyBorder="1" applyAlignment="1" applyProtection="1">
      <alignment horizontal="center" textRotation="90"/>
      <protection hidden="1"/>
    </xf>
    <xf numFmtId="0" fontId="0" fillId="0" borderId="42" xfId="0" applyBorder="1" applyProtection="1">
      <protection hidden="1"/>
    </xf>
    <xf numFmtId="0" fontId="0" fillId="0" borderId="44" xfId="0" applyBorder="1" applyProtection="1">
      <protection hidden="1"/>
    </xf>
    <xf numFmtId="0" fontId="4" fillId="0" borderId="16" xfId="0" applyFont="1" applyBorder="1" applyAlignment="1" applyProtection="1">
      <alignment horizontal="center" textRotation="90"/>
      <protection hidden="1"/>
    </xf>
    <xf numFmtId="0" fontId="0" fillId="0" borderId="18"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0" borderId="9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101" xfId="0" applyBorder="1" applyAlignment="1" applyProtection="1">
      <protection hidden="1"/>
    </xf>
    <xf numFmtId="0" fontId="0" fillId="0" borderId="72" xfId="0" applyBorder="1" applyAlignment="1" applyProtection="1">
      <protection hidden="1"/>
    </xf>
    <xf numFmtId="0" fontId="0" fillId="0" borderId="102"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5" borderId="48" xfId="0" applyFill="1" applyBorder="1" applyAlignment="1" applyProtection="1">
      <alignment horizontal="center"/>
      <protection locked="0"/>
    </xf>
    <xf numFmtId="0" fontId="4" fillId="0" borderId="5" xfId="0" applyFont="1" applyBorder="1" applyAlignment="1" applyProtection="1">
      <alignment horizontal="center" textRotation="90"/>
      <protection hidden="1"/>
    </xf>
    <xf numFmtId="0" fontId="4" fillId="0" borderId="48" xfId="0" applyFont="1" applyBorder="1" applyAlignment="1" applyProtection="1">
      <alignment horizontal="center" vertical="center" wrapText="1"/>
      <protection hidden="1"/>
    </xf>
    <xf numFmtId="0" fontId="4" fillId="0" borderId="48" xfId="0" applyFont="1" applyBorder="1" applyAlignment="1" applyProtection="1">
      <alignment horizontal="center" textRotation="90"/>
      <protection hidden="1"/>
    </xf>
    <xf numFmtId="0" fontId="4" fillId="0" borderId="51" xfId="0" applyFont="1" applyBorder="1" applyAlignment="1" applyProtection="1">
      <alignment horizontal="center" textRotation="90"/>
      <protection hidden="1"/>
    </xf>
    <xf numFmtId="2" fontId="0" fillId="6" borderId="17" xfId="0" applyNumberFormat="1" applyFill="1" applyBorder="1" applyProtection="1">
      <protection hidden="1"/>
    </xf>
    <xf numFmtId="2" fontId="0" fillId="6" borderId="35" xfId="0" applyNumberFormat="1" applyFill="1" applyBorder="1" applyProtection="1">
      <protection hidden="1"/>
    </xf>
    <xf numFmtId="0" fontId="6" fillId="8" borderId="0" xfId="0" applyFont="1" applyFill="1" applyAlignment="1">
      <alignment horizontal="center" vertical="center" wrapText="1"/>
    </xf>
    <xf numFmtId="0" fontId="8" fillId="8" borderId="0" xfId="0" applyFont="1" applyFill="1" applyAlignment="1">
      <alignment horizontal="center" vertical="center"/>
    </xf>
    <xf numFmtId="0" fontId="0" fillId="0" borderId="19" xfId="0" applyBorder="1" applyAlignment="1" applyProtection="1">
      <alignment horizontal="center" textRotation="90"/>
      <protection hidden="1"/>
    </xf>
    <xf numFmtId="0" fontId="0" fillId="0" borderId="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4" fillId="0" borderId="33" xfId="0" applyFont="1" applyBorder="1" applyAlignment="1" applyProtection="1">
      <alignment horizontal="center" textRotation="90"/>
      <protection hidden="1"/>
    </xf>
    <xf numFmtId="0" fontId="0" fillId="0" borderId="90"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7" xfId="0" applyBorder="1" applyAlignment="1" applyProtection="1">
      <alignment horizontal="center" textRotation="90"/>
    </xf>
    <xf numFmtId="0" fontId="4" fillId="0" borderId="7" xfId="0" applyFont="1" applyBorder="1" applyAlignment="1" applyProtection="1">
      <alignment horizontal="center" textRotation="90"/>
      <protection hidden="1"/>
    </xf>
    <xf numFmtId="0" fontId="11" fillId="0" borderId="0" xfId="0" applyFont="1"/>
    <xf numFmtId="0" fontId="11" fillId="0" borderId="5" xfId="0" applyFont="1" applyBorder="1" applyAlignment="1" applyProtection="1">
      <alignment horizontal="center" textRotation="90"/>
    </xf>
    <xf numFmtId="0" fontId="4" fillId="10" borderId="7" xfId="0" applyFont="1" applyFill="1" applyBorder="1" applyAlignment="1" applyProtection="1">
      <alignment horizontal="center" textRotation="90"/>
      <protection locked="0" hidden="1"/>
    </xf>
    <xf numFmtId="0" fontId="0" fillId="0" borderId="14" xfId="0" applyFill="1" applyBorder="1" applyProtection="1">
      <protection hidden="1"/>
    </xf>
    <xf numFmtId="0" fontId="0" fillId="0" borderId="15" xfId="0" applyFill="1" applyBorder="1" applyProtection="1">
      <protection hidden="1"/>
    </xf>
    <xf numFmtId="0" fontId="0" fillId="0" borderId="4" xfId="0" applyFill="1" applyBorder="1" applyProtection="1">
      <protection hidden="1"/>
    </xf>
    <xf numFmtId="2" fontId="0" fillId="0" borderId="17" xfId="0" applyNumberFormat="1" applyFill="1" applyBorder="1" applyProtection="1">
      <protection hidden="1"/>
    </xf>
    <xf numFmtId="0" fontId="0" fillId="0" borderId="12" xfId="0" applyFill="1" applyBorder="1" applyProtection="1">
      <protection hidden="1"/>
    </xf>
    <xf numFmtId="0" fontId="0" fillId="0" borderId="16" xfId="0" applyFill="1" applyBorder="1" applyProtection="1">
      <protection hidden="1"/>
    </xf>
    <xf numFmtId="0" fontId="0" fillId="0" borderId="11" xfId="0" applyFill="1" applyBorder="1" applyProtection="1">
      <protection hidden="1"/>
    </xf>
    <xf numFmtId="0" fontId="0" fillId="0" borderId="18" xfId="0" applyFill="1" applyBorder="1" applyProtection="1">
      <protection hidden="1"/>
    </xf>
    <xf numFmtId="2" fontId="0" fillId="0" borderId="103" xfId="0" applyNumberFormat="1" applyFill="1" applyBorder="1" applyProtection="1">
      <protection hidden="1"/>
    </xf>
    <xf numFmtId="0" fontId="11" fillId="0" borderId="9" xfId="0" applyFont="1" applyBorder="1" applyProtection="1">
      <protection locked="0"/>
    </xf>
    <xf numFmtId="0" fontId="11" fillId="0" borderId="8" xfId="0" applyFont="1" applyBorder="1" applyProtection="1">
      <protection locked="0"/>
    </xf>
    <xf numFmtId="0" fontId="11" fillId="5" borderId="13" xfId="0" applyFont="1" applyFill="1" applyBorder="1" applyProtection="1">
      <protection locked="0"/>
    </xf>
    <xf numFmtId="0" fontId="11" fillId="5" borderId="11" xfId="0" applyFont="1" applyFill="1" applyBorder="1" applyProtection="1">
      <protection locked="0"/>
    </xf>
    <xf numFmtId="0" fontId="11" fillId="0" borderId="13" xfId="0" applyFont="1" applyBorder="1" applyProtection="1">
      <protection locked="0"/>
    </xf>
    <xf numFmtId="0" fontId="11" fillId="0" borderId="11" xfId="0" applyFont="1" applyFill="1" applyBorder="1" applyProtection="1">
      <protection locked="0"/>
    </xf>
    <xf numFmtId="0" fontId="11" fillId="0" borderId="11" xfId="0" applyFont="1" applyBorder="1" applyProtection="1">
      <protection locked="0"/>
    </xf>
    <xf numFmtId="0" fontId="0" fillId="0" borderId="0" xfId="0" applyAlignment="1"/>
    <xf numFmtId="0" fontId="0" fillId="0" borderId="0" xfId="0"/>
    <xf numFmtId="0" fontId="0" fillId="0" borderId="0" xfId="0"/>
    <xf numFmtId="0" fontId="0" fillId="0" borderId="15" xfId="0" applyBorder="1" applyAlignment="1" applyProtection="1">
      <alignment horizontal="center"/>
      <protection hidden="1"/>
    </xf>
    <xf numFmtId="0" fontId="0" fillId="5" borderId="17" xfId="0" applyFill="1"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Fill="1" applyBorder="1" applyProtection="1">
      <protection hidden="1"/>
    </xf>
    <xf numFmtId="0" fontId="0" fillId="0" borderId="20" xfId="0" applyBorder="1"/>
    <xf numFmtId="0" fontId="0" fillId="0" borderId="0" xfId="0" applyFill="1" applyBorder="1" applyProtection="1">
      <protection hidden="1"/>
    </xf>
    <xf numFmtId="0" fontId="0" fillId="0" borderId="1" xfId="0" applyFill="1" applyBorder="1" applyProtection="1">
      <protection hidden="1"/>
    </xf>
    <xf numFmtId="0" fontId="0" fillId="0" borderId="0" xfId="0"/>
    <xf numFmtId="0" fontId="11" fillId="0" borderId="7" xfId="0" applyFont="1" applyBorder="1" applyAlignment="1" applyProtection="1">
      <alignment horizontal="center" textRotation="90"/>
      <protection hidden="1"/>
    </xf>
    <xf numFmtId="0" fontId="11" fillId="0" borderId="7" xfId="0" applyFont="1" applyFill="1" applyBorder="1" applyAlignment="1" applyProtection="1">
      <alignment horizontal="center" textRotation="90"/>
      <protection hidden="1"/>
    </xf>
    <xf numFmtId="0" fontId="0" fillId="0" borderId="0" xfId="0" applyBorder="1" applyAlignment="1">
      <alignment horizontal="center" vertical="center"/>
    </xf>
    <xf numFmtId="0" fontId="0" fillId="0" borderId="0" xfId="0" applyBorder="1" applyAlignment="1"/>
    <xf numFmtId="0" fontId="0" fillId="0" borderId="73" xfId="0" applyBorder="1"/>
    <xf numFmtId="0" fontId="11" fillId="0" borderId="0" xfId="0" applyFont="1" applyProtection="1">
      <protection hidden="1"/>
    </xf>
    <xf numFmtId="0" fontId="14" fillId="0" borderId="1" xfId="0" applyFont="1" applyFill="1" applyBorder="1" applyAlignment="1" applyProtection="1">
      <alignment horizontal="right"/>
      <protection hidden="1"/>
    </xf>
    <xf numFmtId="0" fontId="11" fillId="10" borderId="7" xfId="0" applyFont="1" applyFill="1" applyBorder="1" applyAlignment="1" applyProtection="1">
      <alignment horizontal="center" textRotation="90"/>
      <protection locked="0" hidden="1"/>
    </xf>
    <xf numFmtId="0" fontId="0" fillId="5" borderId="13" xfId="0"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11" fillId="0" borderId="3" xfId="0" applyFont="1" applyBorder="1" applyProtection="1">
      <protection locked="0"/>
    </xf>
    <xf numFmtId="0" fontId="11" fillId="5" borderId="2" xfId="0" applyFont="1" applyFill="1" applyBorder="1" applyProtection="1">
      <protection locked="0"/>
    </xf>
    <xf numFmtId="0" fontId="11" fillId="0" borderId="2" xfId="0" applyFont="1" applyBorder="1" applyProtection="1">
      <protection locked="0"/>
    </xf>
    <xf numFmtId="0" fontId="4" fillId="0" borderId="2" xfId="0" applyFont="1" applyBorder="1" applyProtection="1">
      <protection locked="0"/>
    </xf>
    <xf numFmtId="0" fontId="11" fillId="0" borderId="7" xfId="0" applyFont="1" applyBorder="1" applyAlignment="1">
      <alignment horizontal="center" textRotation="90"/>
    </xf>
    <xf numFmtId="0" fontId="11" fillId="0" borderId="13" xfId="0" applyFont="1" applyFill="1" applyBorder="1" applyAlignment="1" applyProtection="1">
      <alignment horizontal="left" vertical="center"/>
      <protection locked="0"/>
    </xf>
    <xf numFmtId="0" fontId="15" fillId="0" borderId="0" xfId="1" applyFont="1" applyProtection="1"/>
    <xf numFmtId="0" fontId="0" fillId="0" borderId="0" xfId="0"/>
    <xf numFmtId="0" fontId="21" fillId="0" borderId="0" xfId="2" applyFont="1" applyFill="1" applyBorder="1" applyAlignment="1" applyProtection="1">
      <alignment horizontal="center" vertical="center" wrapText="1"/>
    </xf>
    <xf numFmtId="0" fontId="22" fillId="0" borderId="0" xfId="2" applyFont="1" applyBorder="1" applyAlignment="1" applyProtection="1"/>
    <xf numFmtId="0" fontId="25" fillId="6" borderId="76" xfId="0" applyFont="1" applyFill="1" applyBorder="1" applyAlignment="1">
      <alignment horizontal="left" vertical="center"/>
    </xf>
    <xf numFmtId="0" fontId="26" fillId="0" borderId="110" xfId="0" applyFont="1" applyBorder="1" applyAlignment="1" applyProtection="1">
      <alignment horizontal="left" vertical="center"/>
      <protection locked="0"/>
    </xf>
    <xf numFmtId="0" fontId="26" fillId="0" borderId="0" xfId="0" applyFont="1" applyFill="1" applyBorder="1"/>
    <xf numFmtId="0" fontId="18" fillId="0" borderId="0" xfId="0" applyFont="1"/>
    <xf numFmtId="49" fontId="26" fillId="0" borderId="110" xfId="0" applyNumberFormat="1" applyFont="1" applyBorder="1" applyAlignment="1" applyProtection="1">
      <alignment horizontal="left" vertical="center"/>
      <protection locked="0"/>
    </xf>
    <xf numFmtId="0" fontId="26" fillId="0" borderId="113" xfId="0" applyFont="1" applyBorder="1" applyProtection="1">
      <protection locked="0"/>
    </xf>
    <xf numFmtId="1" fontId="26" fillId="11" borderId="44" xfId="0" applyNumberFormat="1" applyFont="1" applyFill="1" applyBorder="1"/>
    <xf numFmtId="0" fontId="25" fillId="6" borderId="76" xfId="0" applyFont="1" applyFill="1" applyBorder="1" applyAlignment="1">
      <alignment horizontal="left" vertical="center" wrapText="1"/>
    </xf>
    <xf numFmtId="0" fontId="18" fillId="0" borderId="0" xfId="0" applyFont="1" applyFill="1" applyBorder="1"/>
    <xf numFmtId="0" fontId="25" fillId="6" borderId="2" xfId="0" applyFont="1" applyFill="1" applyBorder="1" applyAlignment="1">
      <alignment horizontal="center" vertical="center"/>
    </xf>
    <xf numFmtId="0" fontId="0" fillId="0" borderId="0" xfId="0" applyFill="1" applyBorder="1" applyProtection="1">
      <protection locked="0"/>
    </xf>
    <xf numFmtId="0" fontId="0" fillId="0" borderId="0" xfId="0" applyFill="1" applyBorder="1"/>
    <xf numFmtId="0" fontId="0" fillId="12" borderId="2" xfId="0" applyFill="1" applyBorder="1" applyAlignment="1" applyProtection="1">
      <alignment horizontal="center" vertical="center" wrapText="1"/>
    </xf>
    <xf numFmtId="0" fontId="11" fillId="12" borderId="2" xfId="0" applyFont="1" applyFill="1" applyBorder="1" applyAlignment="1" applyProtection="1">
      <alignment horizontal="center" vertical="center" wrapText="1"/>
    </xf>
    <xf numFmtId="49" fontId="11" fillId="12" borderId="2" xfId="0" applyNumberFormat="1" applyFont="1" applyFill="1" applyBorder="1" applyAlignment="1" applyProtection="1">
      <alignment horizontal="center" vertical="center" wrapText="1"/>
    </xf>
    <xf numFmtId="0" fontId="0" fillId="12" borderId="2" xfId="0" applyFill="1" applyBorder="1" applyAlignment="1" applyProtection="1">
      <alignment horizontal="center" vertical="center"/>
    </xf>
    <xf numFmtId="0" fontId="29" fillId="12" borderId="2" xfId="0" applyFont="1" applyFill="1" applyBorder="1" applyAlignment="1" applyProtection="1">
      <alignment horizontal="center" vertical="center" wrapText="1"/>
    </xf>
    <xf numFmtId="0" fontId="0" fillId="12" borderId="2" xfId="0" applyFill="1" applyBorder="1" applyAlignment="1" applyProtection="1">
      <alignment horizontal="center"/>
    </xf>
    <xf numFmtId="49" fontId="4" fillId="0" borderId="2" xfId="0" applyNumberFormat="1" applyFont="1" applyBorder="1" applyProtection="1">
      <protection locked="0"/>
    </xf>
    <xf numFmtId="14" fontId="11" fillId="0" borderId="2" xfId="0" applyNumberFormat="1" applyFont="1" applyBorder="1" applyProtection="1">
      <protection locked="0"/>
    </xf>
    <xf numFmtId="0" fontId="11" fillId="0" borderId="2" xfId="0" applyNumberFormat="1" applyFont="1" applyBorder="1" applyProtection="1">
      <protection locked="0"/>
    </xf>
    <xf numFmtId="49" fontId="0" fillId="0" borderId="2" xfId="0" applyNumberFormat="1" applyBorder="1" applyProtection="1">
      <protection locked="0"/>
    </xf>
    <xf numFmtId="0" fontId="0" fillId="0" borderId="44" xfId="0" applyFill="1" applyBorder="1" applyProtection="1">
      <protection hidden="1"/>
    </xf>
    <xf numFmtId="0" fontId="12" fillId="0" borderId="44" xfId="0" applyFont="1" applyFill="1" applyBorder="1" applyProtection="1">
      <protection hidden="1"/>
    </xf>
    <xf numFmtId="49" fontId="0" fillId="0" borderId="0" xfId="0" applyNumberFormat="1"/>
    <xf numFmtId="0" fontId="0" fillId="0" borderId="2" xfId="0" applyFill="1" applyBorder="1" applyProtection="1">
      <protection hidden="1"/>
    </xf>
    <xf numFmtId="0" fontId="0" fillId="0" borderId="11" xfId="0" applyBorder="1" applyProtection="1"/>
    <xf numFmtId="0" fontId="0" fillId="0" borderId="0" xfId="0" applyNumberFormat="1"/>
    <xf numFmtId="0" fontId="11" fillId="0" borderId="0" xfId="0" applyNumberFormat="1" applyFont="1"/>
    <xf numFmtId="0" fontId="0" fillId="0" borderId="0" xfId="0" applyNumberFormat="1" applyAlignment="1">
      <alignment wrapText="1"/>
    </xf>
    <xf numFmtId="0" fontId="0" fillId="0" borderId="0" xfId="0" applyProtection="1"/>
    <xf numFmtId="49" fontId="0" fillId="12" borderId="2" xfId="0" applyNumberFormat="1" applyFill="1" applyBorder="1" applyAlignment="1" applyProtection="1">
      <alignment horizontal="center" vertical="center" wrapText="1"/>
    </xf>
    <xf numFmtId="0" fontId="11" fillId="0" borderId="112"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0" fillId="0" borderId="2" xfId="0" applyBorder="1" applyProtection="1"/>
    <xf numFmtId="49" fontId="4" fillId="0" borderId="2" xfId="0" applyNumberFormat="1" applyFont="1" applyBorder="1" applyProtection="1"/>
    <xf numFmtId="0" fontId="4" fillId="0" borderId="2" xfId="0" applyNumberFormat="1" applyFont="1" applyBorder="1" applyProtection="1"/>
    <xf numFmtId="0" fontId="11" fillId="0" borderId="2" xfId="0" applyNumberFormat="1" applyFont="1" applyBorder="1" applyProtection="1"/>
    <xf numFmtId="0" fontId="0" fillId="0" borderId="112" xfId="0" applyBorder="1" applyProtection="1">
      <protection locked="0"/>
    </xf>
    <xf numFmtId="0" fontId="11" fillId="0" borderId="0" xfId="0" applyFont="1" applyBorder="1" applyProtection="1">
      <protection locked="0"/>
    </xf>
    <xf numFmtId="0" fontId="0" fillId="0" borderId="0" xfId="0" applyBorder="1" applyProtection="1">
      <protection locked="0"/>
    </xf>
    <xf numFmtId="0" fontId="11" fillId="0" borderId="0" xfId="0" applyFont="1" applyFill="1" applyBorder="1" applyProtection="1">
      <protection locked="0"/>
    </xf>
    <xf numFmtId="14" fontId="11" fillId="0" borderId="0" xfId="0" applyNumberFormat="1" applyFont="1" applyBorder="1" applyProtection="1">
      <protection locked="0"/>
    </xf>
    <xf numFmtId="49" fontId="4" fillId="0" borderId="44" xfId="0" applyNumberFormat="1" applyFont="1" applyBorder="1" applyProtection="1"/>
    <xf numFmtId="0" fontId="4" fillId="0" borderId="44" xfId="0" applyNumberFormat="1" applyFont="1" applyBorder="1" applyProtection="1"/>
    <xf numFmtId="0" fontId="11" fillId="0" borderId="44" xfId="0" applyNumberFormat="1" applyFont="1" applyBorder="1" applyProtection="1"/>
    <xf numFmtId="0" fontId="0" fillId="0" borderId="0" xfId="0" applyBorder="1" applyProtection="1"/>
    <xf numFmtId="49" fontId="4" fillId="0" borderId="11" xfId="0" applyNumberFormat="1" applyFont="1" applyBorder="1" applyProtection="1"/>
    <xf numFmtId="0" fontId="4" fillId="0" borderId="11" xfId="0" applyNumberFormat="1" applyFont="1" applyBorder="1" applyProtection="1"/>
    <xf numFmtId="0" fontId="11" fillId="0" borderId="11" xfId="0" applyNumberFormat="1" applyFont="1" applyBorder="1" applyProtection="1"/>
    <xf numFmtId="49" fontId="0" fillId="0" borderId="0" xfId="0" applyNumberFormat="1" applyProtection="1"/>
    <xf numFmtId="0" fontId="3" fillId="0" borderId="65" xfId="0" applyFont="1" applyFill="1" applyBorder="1" applyAlignment="1" applyProtection="1">
      <alignment horizontal="distributed"/>
    </xf>
    <xf numFmtId="0" fontId="0" fillId="0" borderId="0" xfId="0"/>
    <xf numFmtId="49" fontId="11" fillId="0" borderId="2" xfId="0" applyNumberFormat="1" applyFont="1" applyBorder="1" applyProtection="1">
      <protection locked="0"/>
    </xf>
    <xf numFmtId="49" fontId="11" fillId="0" borderId="0" xfId="0" applyNumberFormat="1" applyFont="1"/>
    <xf numFmtId="0" fontId="29" fillId="10" borderId="19" xfId="0" applyFont="1" applyFill="1" applyBorder="1" applyProtection="1">
      <protection hidden="1"/>
    </xf>
    <xf numFmtId="0" fontId="11" fillId="10" borderId="7" xfId="0" applyFont="1" applyFill="1" applyBorder="1" applyAlignment="1" applyProtection="1">
      <alignment horizontal="center" textRotation="90"/>
    </xf>
    <xf numFmtId="0" fontId="0" fillId="0" borderId="13"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11" fillId="0" borderId="13" xfId="0" applyFont="1" applyFill="1" applyBorder="1" applyProtection="1">
      <protection locked="0"/>
    </xf>
    <xf numFmtId="0" fontId="11" fillId="6" borderId="2" xfId="0" applyFont="1" applyFill="1" applyBorder="1" applyProtection="1">
      <protection locked="0"/>
    </xf>
    <xf numFmtId="0" fontId="0" fillId="6" borderId="13"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11" fillId="6" borderId="13" xfId="0" applyFont="1" applyFill="1" applyBorder="1" applyProtection="1">
      <protection locked="0"/>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xf>
    <xf numFmtId="0" fontId="11" fillId="13" borderId="2" xfId="0" applyFont="1" applyFill="1" applyBorder="1" applyProtection="1"/>
    <xf numFmtId="14" fontId="11" fillId="13" borderId="2" xfId="0" applyNumberFormat="1" applyFont="1" applyFill="1" applyBorder="1" applyProtection="1"/>
    <xf numFmtId="0" fontId="4" fillId="13" borderId="2" xfId="0" applyNumberFormat="1" applyFont="1" applyFill="1" applyBorder="1" applyProtection="1"/>
    <xf numFmtId="0" fontId="11" fillId="13" borderId="2" xfId="0" applyNumberFormat="1" applyFont="1" applyFill="1" applyBorder="1" applyProtection="1"/>
    <xf numFmtId="0" fontId="0" fillId="13" borderId="2" xfId="0" applyNumberFormat="1" applyFill="1" applyBorder="1" applyProtection="1"/>
    <xf numFmtId="0" fontId="0" fillId="13" borderId="2" xfId="0" applyFill="1" applyBorder="1" applyProtection="1"/>
    <xf numFmtId="0" fontId="32" fillId="0" borderId="0" xfId="0" applyFont="1" applyAlignment="1" applyProtection="1">
      <alignment horizontal="center" vertical="center"/>
      <protection hidden="1"/>
    </xf>
    <xf numFmtId="0" fontId="11" fillId="2" borderId="54" xfId="0" applyFont="1" applyFill="1" applyBorder="1" applyAlignment="1" applyProtection="1">
      <alignment horizontal="distributed" textRotation="90"/>
      <protection hidden="1"/>
    </xf>
    <xf numFmtId="0" fontId="11" fillId="14" borderId="57" xfId="0" applyFont="1" applyFill="1" applyBorder="1" applyAlignment="1" applyProtection="1">
      <alignment horizontal="distributed" textRotation="90"/>
      <protection hidden="1"/>
    </xf>
    <xf numFmtId="0" fontId="0" fillId="14" borderId="56" xfId="0" applyFill="1" applyBorder="1" applyAlignment="1" applyProtection="1">
      <alignment horizontal="distributed" textRotation="90"/>
      <protection hidden="1"/>
    </xf>
    <xf numFmtId="0" fontId="0" fillId="14" borderId="54" xfId="0" applyFill="1" applyBorder="1" applyAlignment="1" applyProtection="1">
      <alignment horizontal="distributed" textRotation="90"/>
      <protection hidden="1"/>
    </xf>
    <xf numFmtId="0" fontId="0" fillId="14" borderId="55" xfId="0" applyFill="1" applyBorder="1" applyAlignment="1" applyProtection="1">
      <alignment horizontal="distributed" textRotation="90"/>
      <protection hidden="1"/>
    </xf>
    <xf numFmtId="0" fontId="0" fillId="7" borderId="56" xfId="0" applyFill="1" applyBorder="1" applyAlignment="1" applyProtection="1">
      <alignment horizontal="distributed" textRotation="90"/>
      <protection hidden="1"/>
    </xf>
    <xf numFmtId="0" fontId="0" fillId="7" borderId="54" xfId="0" applyFill="1" applyBorder="1" applyAlignment="1" applyProtection="1">
      <alignment horizontal="distributed" textRotation="90"/>
      <protection hidden="1"/>
    </xf>
    <xf numFmtId="0" fontId="0" fillId="12" borderId="56" xfId="0" applyFill="1" applyBorder="1" applyAlignment="1" applyProtection="1">
      <alignment horizontal="distributed" textRotation="90"/>
      <protection hidden="1"/>
    </xf>
    <xf numFmtId="0" fontId="0" fillId="12" borderId="54" xfId="0" applyFill="1" applyBorder="1" applyAlignment="1" applyProtection="1">
      <alignment horizontal="distributed" textRotation="90"/>
      <protection hidden="1"/>
    </xf>
    <xf numFmtId="0" fontId="0" fillId="0" borderId="10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06" xfId="0" applyFill="1" applyBorder="1" applyAlignment="1" applyProtection="1">
      <alignment horizontal="distributed" textRotation="90"/>
      <protection hidden="1"/>
    </xf>
    <xf numFmtId="0" fontId="0" fillId="0" borderId="0" xfId="0" applyFill="1" applyBorder="1" applyAlignment="1" applyProtection="1">
      <alignment horizontal="distributed" textRotation="90"/>
      <protection hidden="1"/>
    </xf>
    <xf numFmtId="0" fontId="0" fillId="0" borderId="106"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11" fillId="7" borderId="53" xfId="0" applyFont="1" applyFill="1" applyBorder="1" applyAlignment="1" applyProtection="1">
      <alignment horizontal="distributed" textRotation="90"/>
      <protection hidden="1"/>
    </xf>
    <xf numFmtId="0" fontId="11" fillId="7" borderId="54" xfId="0" applyFont="1" applyFill="1" applyBorder="1" applyAlignment="1" applyProtection="1">
      <alignment horizontal="distributed" textRotation="90"/>
      <protection hidden="1"/>
    </xf>
    <xf numFmtId="0" fontId="11" fillId="14" borderId="54" xfId="0" applyFont="1" applyFill="1" applyBorder="1" applyAlignment="1" applyProtection="1">
      <alignment horizontal="distributed" textRotation="90"/>
      <protection hidden="1"/>
    </xf>
    <xf numFmtId="0" fontId="11" fillId="14" borderId="53" xfId="0" applyFont="1" applyFill="1" applyBorder="1" applyAlignment="1" applyProtection="1">
      <alignment horizontal="distributed" textRotation="90"/>
      <protection hidden="1"/>
    </xf>
    <xf numFmtId="0" fontId="0" fillId="5" borderId="58" xfId="0" applyFill="1" applyBorder="1" applyAlignment="1" applyProtection="1">
      <alignment horizontal="center" vertical="center"/>
      <protection hidden="1"/>
    </xf>
    <xf numFmtId="0" fontId="0" fillId="5" borderId="59" xfId="0" applyFill="1" applyBorder="1" applyAlignment="1" applyProtection="1">
      <alignment horizontal="center" vertical="center"/>
      <protection hidden="1"/>
    </xf>
    <xf numFmtId="0" fontId="0" fillId="5" borderId="117" xfId="0" applyFill="1" applyBorder="1" applyAlignment="1" applyProtection="1">
      <alignment horizontal="center" vertical="center"/>
      <protection hidden="1"/>
    </xf>
    <xf numFmtId="0" fontId="0" fillId="2" borderId="61" xfId="0" applyFill="1" applyBorder="1" applyAlignment="1" applyProtection="1">
      <alignment horizontal="center" vertical="center"/>
      <protection hidden="1"/>
    </xf>
    <xf numFmtId="0" fontId="0" fillId="2" borderId="59" xfId="0" applyFill="1" applyBorder="1" applyAlignment="1" applyProtection="1">
      <alignment horizontal="center" vertical="center"/>
      <protection hidden="1"/>
    </xf>
    <xf numFmtId="0" fontId="0" fillId="2" borderId="60" xfId="0" applyFill="1" applyBorder="1" applyAlignment="1" applyProtection="1">
      <alignment horizontal="center" vertical="center"/>
      <protection hidden="1"/>
    </xf>
    <xf numFmtId="0" fontId="0" fillId="5" borderId="61"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117" xfId="0" applyFill="1" applyBorder="1" applyAlignment="1" applyProtection="1">
      <alignment horizontal="center" vertical="center"/>
      <protection hidden="1"/>
    </xf>
    <xf numFmtId="0" fontId="0" fillId="14" borderId="78" xfId="0" applyFill="1" applyBorder="1" applyAlignment="1" applyProtection="1">
      <alignment horizontal="center" vertical="center"/>
      <protection hidden="1"/>
    </xf>
    <xf numFmtId="0" fontId="0" fillId="14" borderId="60" xfId="0" applyFill="1" applyBorder="1" applyAlignment="1" applyProtection="1">
      <alignment horizontal="center" vertical="center"/>
      <protection hidden="1"/>
    </xf>
    <xf numFmtId="0" fontId="0" fillId="14" borderId="58" xfId="0" applyFill="1" applyBorder="1" applyAlignment="1" applyProtection="1">
      <alignment horizontal="center" vertical="center"/>
      <protection hidden="1"/>
    </xf>
    <xf numFmtId="0" fontId="11" fillId="2" borderId="53" xfId="0" applyFont="1" applyFill="1" applyBorder="1" applyAlignment="1" applyProtection="1">
      <alignment horizontal="distributed" textRotation="90"/>
      <protection hidden="1"/>
    </xf>
    <xf numFmtId="0" fontId="0" fillId="15" borderId="0" xfId="0" applyFill="1" applyAlignment="1" applyProtection="1">
      <alignment horizontal="distributed"/>
      <protection hidden="1"/>
    </xf>
    <xf numFmtId="0" fontId="0" fillId="15" borderId="52" xfId="0" applyFill="1" applyBorder="1" applyAlignment="1" applyProtection="1">
      <alignment horizontal="center" vertical="center"/>
      <protection hidden="1"/>
    </xf>
    <xf numFmtId="0" fontId="11" fillId="15" borderId="57" xfId="0" applyFont="1" applyFill="1" applyBorder="1" applyAlignment="1" applyProtection="1">
      <alignment horizontal="distributed" textRotation="90"/>
      <protection hidden="1"/>
    </xf>
    <xf numFmtId="0" fontId="0" fillId="15" borderId="54" xfId="0" applyFill="1" applyBorder="1" applyAlignment="1" applyProtection="1">
      <alignment horizontal="distributed" textRotation="90"/>
      <protection hidden="1"/>
    </xf>
    <xf numFmtId="0" fontId="11" fillId="15" borderId="54" xfId="0" applyFont="1" applyFill="1" applyBorder="1" applyAlignment="1" applyProtection="1">
      <alignment horizontal="distributed" textRotation="90"/>
      <protection hidden="1"/>
    </xf>
    <xf numFmtId="0" fontId="0" fillId="15" borderId="55" xfId="0" applyFill="1" applyBorder="1" applyAlignment="1" applyProtection="1">
      <alignment horizontal="distributed" textRotation="90"/>
      <protection hidden="1"/>
    </xf>
    <xf numFmtId="0" fontId="0" fillId="15" borderId="58" xfId="0" applyFill="1" applyBorder="1" applyAlignment="1" applyProtection="1">
      <alignment horizontal="center" vertical="center"/>
      <protection hidden="1"/>
    </xf>
    <xf numFmtId="0" fontId="0" fillId="15" borderId="59" xfId="0" applyFill="1" applyBorder="1" applyAlignment="1" applyProtection="1">
      <alignment horizontal="center" vertical="center"/>
      <protection hidden="1"/>
    </xf>
    <xf numFmtId="0" fontId="0" fillId="15" borderId="63" xfId="0" applyFill="1" applyBorder="1" applyAlignment="1" applyProtection="1">
      <alignment horizontal="center" vertical="center"/>
      <protection hidden="1"/>
    </xf>
    <xf numFmtId="0" fontId="0" fillId="15" borderId="64" xfId="0" applyFill="1" applyBorder="1" applyAlignment="1" applyProtection="1">
      <alignment horizontal="center" vertical="center"/>
      <protection hidden="1"/>
    </xf>
    <xf numFmtId="0" fontId="0" fillId="15" borderId="62" xfId="0"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0" fillId="15" borderId="84" xfId="0" applyFill="1" applyBorder="1" applyAlignment="1" applyProtection="1">
      <alignment horizontal="distributed"/>
      <protection hidden="1"/>
    </xf>
    <xf numFmtId="0" fontId="0" fillId="0" borderId="0" xfId="0" applyFill="1" applyProtection="1">
      <protection hidden="1"/>
    </xf>
    <xf numFmtId="0" fontId="32" fillId="0" borderId="0" xfId="0" applyFont="1" applyFill="1" applyBorder="1" applyAlignment="1" applyProtection="1">
      <alignment horizontal="center" vertical="center"/>
      <protection hidden="1"/>
    </xf>
    <xf numFmtId="0" fontId="0" fillId="12" borderId="61" xfId="0" applyFill="1" applyBorder="1" applyAlignment="1" applyProtection="1">
      <alignment horizontal="center" vertical="center"/>
      <protection hidden="1"/>
    </xf>
    <xf numFmtId="0" fontId="0" fillId="12" borderId="62" xfId="0" applyFill="1" applyBorder="1" applyAlignment="1" applyProtection="1">
      <alignment horizontal="center" vertical="center"/>
      <protection hidden="1"/>
    </xf>
    <xf numFmtId="0" fontId="11" fillId="12" borderId="54" xfId="0" applyFont="1" applyFill="1" applyBorder="1" applyAlignment="1" applyProtection="1">
      <alignment horizontal="distributed" textRotation="90"/>
      <protection hidden="1"/>
    </xf>
    <xf numFmtId="0" fontId="15" fillId="6" borderId="0" xfId="1" applyFont="1" applyFill="1" applyProtection="1"/>
    <xf numFmtId="0" fontId="0" fillId="6" borderId="0" xfId="0" applyFill="1"/>
    <xf numFmtId="0" fontId="15" fillId="6" borderId="0" xfId="1" applyFont="1" applyFill="1" applyAlignment="1" applyProtection="1">
      <alignment horizontal="left"/>
    </xf>
    <xf numFmtId="164" fontId="23" fillId="6" borderId="0" xfId="1" applyNumberFormat="1" applyFont="1" applyFill="1" applyProtection="1"/>
    <xf numFmtId="0" fontId="19" fillId="6" borderId="0" xfId="1" applyFont="1" applyFill="1" applyProtection="1"/>
    <xf numFmtId="0" fontId="15" fillId="6" borderId="0" xfId="1" applyNumberFormat="1" applyFont="1" applyFill="1" applyAlignment="1" applyProtection="1">
      <alignment horizontal="center" vertical="center"/>
    </xf>
    <xf numFmtId="164" fontId="15" fillId="6" borderId="0" xfId="1" applyNumberFormat="1" applyFont="1" applyFill="1" applyAlignment="1" applyProtection="1"/>
    <xf numFmtId="0" fontId="19" fillId="6" borderId="0" xfId="1" applyFont="1" applyFill="1" applyAlignment="1" applyProtection="1">
      <alignment vertical="center"/>
    </xf>
    <xf numFmtId="0" fontId="15" fillId="6" borderId="0" xfId="1" applyFont="1" applyFill="1" applyAlignment="1" applyProtection="1">
      <alignment horizontal="center" vertical="center"/>
    </xf>
    <xf numFmtId="164" fontId="15" fillId="6" borderId="0" xfId="1" applyNumberFormat="1" applyFont="1" applyFill="1" applyProtection="1"/>
    <xf numFmtId="164" fontId="15" fillId="6" borderId="0" xfId="1" applyNumberFormat="1" applyFont="1" applyFill="1" applyAlignment="1" applyProtection="1">
      <alignment horizontal="center" vertical="center"/>
    </xf>
    <xf numFmtId="0" fontId="24" fillId="6" borderId="0" xfId="1" applyFont="1" applyFill="1" applyAlignment="1" applyProtection="1">
      <alignment horizontal="center" textRotation="90" wrapText="1"/>
      <protection locked="0"/>
    </xf>
    <xf numFmtId="2" fontId="15" fillId="6" borderId="0" xfId="1" applyNumberFormat="1" applyFont="1" applyFill="1" applyAlignment="1" applyProtection="1">
      <alignment horizontal="center" vertical="center"/>
    </xf>
    <xf numFmtId="0" fontId="15" fillId="6" borderId="0" xfId="1" applyFont="1" applyFill="1" applyAlignment="1" applyProtection="1">
      <alignment vertical="center"/>
    </xf>
    <xf numFmtId="0" fontId="0" fillId="0" borderId="4" xfId="0" applyBorder="1" applyAlignment="1" applyProtection="1">
      <alignment horizontal="center"/>
      <protection locked="0"/>
    </xf>
    <xf numFmtId="49" fontId="0" fillId="0" borderId="0" xfId="0" applyNumberFormat="1" applyProtection="1">
      <protection locked="0"/>
    </xf>
    <xf numFmtId="0" fontId="0" fillId="0" borderId="0" xfId="0" applyProtection="1">
      <protection locked="0"/>
    </xf>
    <xf numFmtId="0" fontId="0" fillId="0" borderId="0" xfId="0" applyAlignment="1"/>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2" xfId="0" applyBorder="1" applyProtection="1">
      <protection hidden="1"/>
    </xf>
    <xf numFmtId="0" fontId="0" fillId="0" borderId="44" xfId="0" applyBorder="1" applyProtection="1">
      <protection hidden="1"/>
    </xf>
    <xf numFmtId="0" fontId="11" fillId="0" borderId="43" xfId="0" applyFont="1" applyBorder="1" applyAlignment="1" applyProtection="1">
      <alignment horizontal="center" textRotation="90"/>
    </xf>
    <xf numFmtId="0" fontId="11" fillId="0" borderId="43" xfId="0" applyFont="1" applyBorder="1" applyAlignment="1" applyProtection="1">
      <alignment horizontal="center" textRotation="90"/>
      <protection locked="0"/>
    </xf>
    <xf numFmtId="0" fontId="11" fillId="0" borderId="0" xfId="0" applyFont="1" applyAlignment="1"/>
    <xf numFmtId="0" fontId="0" fillId="0" borderId="1" xfId="0" applyBorder="1"/>
    <xf numFmtId="0" fontId="29" fillId="10" borderId="71" xfId="0" applyFont="1" applyFill="1" applyBorder="1" applyProtection="1">
      <protection hidden="1"/>
    </xf>
    <xf numFmtId="0" fontId="0" fillId="0" borderId="12" xfId="0" applyBorder="1"/>
    <xf numFmtId="0" fontId="0" fillId="0" borderId="4" xfId="0" applyBorder="1"/>
    <xf numFmtId="0" fontId="0" fillId="6" borderId="12" xfId="0" applyFill="1" applyBorder="1"/>
    <xf numFmtId="0" fontId="0" fillId="0" borderId="0" xfId="0" applyAlignment="1">
      <alignment horizontal="center" vertical="center"/>
    </xf>
    <xf numFmtId="0" fontId="11" fillId="0" borderId="15" xfId="0" applyFont="1" applyBorder="1" applyProtection="1"/>
    <xf numFmtId="0" fontId="11" fillId="5" borderId="17" xfId="0" applyFont="1" applyFill="1" applyBorder="1" applyProtection="1"/>
    <xf numFmtId="0" fontId="11" fillId="5" borderId="11" xfId="0" applyFont="1" applyFill="1" applyBorder="1" applyProtection="1"/>
    <xf numFmtId="0" fontId="11" fillId="0" borderId="17" xfId="0" applyFont="1" applyBorder="1" applyProtection="1"/>
    <xf numFmtId="0" fontId="11" fillId="0" borderId="11" xfId="0" applyFont="1" applyFill="1" applyBorder="1" applyProtection="1"/>
    <xf numFmtId="0" fontId="11" fillId="0" borderId="11" xfId="0" applyFont="1" applyBorder="1" applyProtection="1"/>
    <xf numFmtId="0" fontId="11" fillId="0" borderId="17" xfId="0" applyFont="1" applyFill="1" applyBorder="1" applyProtection="1"/>
    <xf numFmtId="0" fontId="11" fillId="6" borderId="17" xfId="0" applyFont="1" applyFill="1" applyBorder="1" applyProtection="1"/>
    <xf numFmtId="0" fontId="11" fillId="5" borderId="5" xfId="0" applyFont="1" applyFill="1" applyBorder="1" applyProtection="1"/>
    <xf numFmtId="0" fontId="11" fillId="0" borderId="9" xfId="0" applyFont="1" applyBorder="1" applyProtection="1"/>
    <xf numFmtId="0" fontId="0" fillId="0" borderId="0" xfId="0" applyAlignment="1"/>
    <xf numFmtId="0" fontId="5" fillId="0" borderId="0" xfId="0" applyFont="1" applyAlignment="1" applyProtection="1">
      <alignment horizontal="center" vertical="center"/>
      <protection hidden="1"/>
    </xf>
    <xf numFmtId="0" fontId="0" fillId="0" borderId="0" xfId="0" applyAlignment="1"/>
    <xf numFmtId="0" fontId="18" fillId="0" borderId="0" xfId="0" applyFont="1" applyFill="1" applyBorder="1" applyAlignment="1"/>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0" fillId="0" borderId="106"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15" borderId="52" xfId="0"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0" borderId="26" xfId="0" applyBorder="1" applyAlignment="1" applyProtection="1">
      <protection hidden="1"/>
    </xf>
    <xf numFmtId="0" fontId="0" fillId="0" borderId="31" xfId="0" applyBorder="1" applyAlignment="1" applyProtection="1">
      <protection hidden="1"/>
    </xf>
    <xf numFmtId="0" fontId="15" fillId="6" borderId="0" xfId="1" applyNumberFormat="1" applyFont="1" applyFill="1" applyAlignment="1" applyProtection="1">
      <alignment horizontal="left"/>
    </xf>
    <xf numFmtId="0" fontId="25" fillId="6" borderId="10"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18" fillId="0" borderId="95" xfId="0" applyFont="1" applyBorder="1" applyAlignment="1">
      <alignment horizontal="center" vertical="center" wrapText="1"/>
    </xf>
    <xf numFmtId="0" fontId="25" fillId="6" borderId="42"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6" borderId="17" xfId="0" applyFill="1" applyBorder="1" applyProtection="1">
      <protection locked="0"/>
    </xf>
    <xf numFmtId="0" fontId="0" fillId="0" borderId="17" xfId="0" applyBorder="1" applyProtection="1">
      <protection locked="0"/>
    </xf>
    <xf numFmtId="0" fontId="0" fillId="6" borderId="0" xfId="0" applyFill="1" applyProtection="1">
      <protection locked="0"/>
    </xf>
    <xf numFmtId="0" fontId="0" fillId="15" borderId="52" xfId="0"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7" borderId="61" xfId="0" applyNumberFormat="1" applyFill="1" applyBorder="1" applyAlignment="1" applyProtection="1">
      <alignment horizontal="center" vertical="center"/>
      <protection hidden="1"/>
    </xf>
    <xf numFmtId="0" fontId="0" fillId="8" borderId="0" xfId="0" applyFill="1" applyAlignment="1" applyProtection="1">
      <alignment horizontal="center" vertical="center"/>
      <protection hidden="1"/>
    </xf>
    <xf numFmtId="0" fontId="0" fillId="14" borderId="117" xfId="0" applyFill="1" applyBorder="1" applyAlignment="1" applyProtection="1">
      <alignment horizontal="center" vertical="center"/>
      <protection hidden="1"/>
    </xf>
    <xf numFmtId="0" fontId="0" fillId="14" borderId="63" xfId="0"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Alignment="1" applyProtection="1">
      <alignment horizontal="left" vertical="center"/>
      <protection hidden="1"/>
    </xf>
    <xf numFmtId="0" fontId="0" fillId="0" borderId="0" xfId="0" applyAlignment="1">
      <alignment horizontal="right" vertical="center"/>
    </xf>
    <xf numFmtId="0" fontId="0" fillId="0" borderId="0" xfId="0" applyAlignment="1"/>
    <xf numFmtId="0" fontId="15" fillId="9" borderId="0" xfId="1" applyFont="1" applyFill="1" applyProtection="1"/>
    <xf numFmtId="0" fontId="15" fillId="0" borderId="0" xfId="1" applyFont="1" applyAlignment="1" applyProtection="1">
      <alignment horizontal="right"/>
    </xf>
    <xf numFmtId="0" fontId="11" fillId="0" borderId="0" xfId="0" applyFont="1" applyFill="1" applyBorder="1" applyAlignment="1"/>
    <xf numFmtId="0" fontId="11" fillId="0" borderId="5" xfId="0" applyFont="1" applyFill="1" applyBorder="1" applyAlignment="1" applyProtection="1">
      <alignment horizontal="center" textRotation="90"/>
    </xf>
    <xf numFmtId="0" fontId="11" fillId="5" borderId="13" xfId="0" applyFont="1" applyFill="1" applyBorder="1" applyAlignment="1" applyProtection="1">
      <alignment horizontal="left" vertical="center"/>
      <protection locked="0"/>
    </xf>
    <xf numFmtId="0" fontId="11" fillId="0" borderId="2" xfId="0" applyFont="1" applyFill="1" applyBorder="1" applyProtection="1">
      <protection locked="0"/>
    </xf>
    <xf numFmtId="0" fontId="4" fillId="0" borderId="3" xfId="0" applyFont="1" applyBorder="1" applyProtection="1">
      <protection locked="0"/>
    </xf>
    <xf numFmtId="0" fontId="4" fillId="5" borderId="2" xfId="0" applyFont="1" applyFill="1" applyBorder="1" applyProtection="1">
      <protection locked="0"/>
    </xf>
    <xf numFmtId="0" fontId="4" fillId="0" borderId="3" xfId="0" applyFont="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1" xfId="0" applyFont="1" applyFill="1" applyBorder="1" applyProtection="1">
      <protection locked="0"/>
    </xf>
    <xf numFmtId="0" fontId="0" fillId="0" borderId="0" xfId="0" applyAlignment="1"/>
    <xf numFmtId="0" fontId="0" fillId="0" borderId="0" xfId="0" applyAlignment="1"/>
    <xf numFmtId="0" fontId="2" fillId="0" borderId="3" xfId="0" applyFont="1" applyBorder="1" applyAlignment="1" applyProtection="1">
      <alignment horizontal="left" vertical="center"/>
      <protection locked="0"/>
    </xf>
    <xf numFmtId="0" fontId="2" fillId="6" borderId="2"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5" borderId="7" xfId="0" applyFont="1" applyFill="1" applyBorder="1" applyAlignment="1" applyProtection="1">
      <alignment horizontal="left" vertical="center"/>
      <protection locked="0"/>
    </xf>
    <xf numFmtId="0" fontId="2" fillId="6" borderId="7" xfId="0" applyFont="1" applyFill="1" applyBorder="1" applyAlignment="1" applyProtection="1">
      <alignment horizontal="left" vertical="center"/>
      <protection locked="0"/>
    </xf>
    <xf numFmtId="0" fontId="0" fillId="12" borderId="2" xfId="0" applyFill="1" applyBorder="1" applyProtection="1">
      <protection hidden="1"/>
    </xf>
    <xf numFmtId="0" fontId="0" fillId="0" borderId="2" xfId="0" applyBorder="1" applyProtection="1">
      <protection locked="0" hidden="1"/>
    </xf>
    <xf numFmtId="0" fontId="11" fillId="12" borderId="2" xfId="0" applyFont="1" applyFill="1" applyBorder="1" applyProtection="1">
      <protection hidden="1"/>
    </xf>
    <xf numFmtId="0" fontId="0" fillId="0" borderId="0" xfId="0" applyProtection="1">
      <protection locked="0" hidden="1"/>
    </xf>
    <xf numFmtId="0" fontId="26" fillId="0" borderId="6" xfId="0" applyNumberFormat="1" applyFont="1" applyFill="1" applyBorder="1" applyAlignment="1" applyProtection="1">
      <alignment horizontal="right"/>
      <protection hidden="1"/>
    </xf>
    <xf numFmtId="0" fontId="15" fillId="6" borderId="0" xfId="1" applyFont="1" applyFill="1" applyAlignment="1" applyProtection="1">
      <alignment vertical="center"/>
    </xf>
    <xf numFmtId="0" fontId="15" fillId="6" borderId="0" xfId="1" applyFont="1" applyFill="1" applyAlignment="1" applyProtection="1">
      <alignment vertical="center"/>
    </xf>
    <xf numFmtId="0" fontId="43" fillId="6" borderId="0" xfId="0" applyFont="1" applyFill="1" applyAlignment="1">
      <alignment vertical="center"/>
    </xf>
    <xf numFmtId="0" fontId="15" fillId="6" borderId="0" xfId="1" applyFont="1" applyFill="1" applyAlignment="1" applyProtection="1">
      <alignment horizontal="center" vertical="center"/>
    </xf>
    <xf numFmtId="0" fontId="0" fillId="0" borderId="0" xfId="0" applyFill="1" applyAlignment="1">
      <alignment horizontal="center" textRotation="90" wrapText="1"/>
    </xf>
    <xf numFmtId="0" fontId="28" fillId="0" borderId="0" xfId="0" applyFont="1" applyAlignment="1"/>
    <xf numFmtId="0" fontId="20" fillId="0" borderId="0" xfId="2" applyAlignment="1" applyProtection="1"/>
    <xf numFmtId="0" fontId="0" fillId="0" borderId="0" xfId="0" applyAlignment="1"/>
    <xf numFmtId="0" fontId="30" fillId="0" borderId="0" xfId="0" applyFont="1" applyAlignment="1">
      <alignment horizontal="left" vertical="center" wrapText="1"/>
    </xf>
    <xf numFmtId="0" fontId="2" fillId="0" borderId="44" xfId="0" applyFont="1" applyBorder="1" applyAlignment="1">
      <alignment horizontal="right"/>
    </xf>
    <xf numFmtId="0" fontId="25" fillId="6" borderId="42" xfId="0" applyFont="1" applyFill="1" applyBorder="1" applyAlignment="1" applyProtection="1">
      <alignment horizontal="center" vertical="center"/>
    </xf>
    <xf numFmtId="0" fontId="0" fillId="0" borderId="111" xfId="0" applyBorder="1" applyAlignment="1" applyProtection="1">
      <alignment horizontal="center" vertical="center"/>
    </xf>
    <xf numFmtId="0" fontId="0" fillId="0" borderId="112" xfId="0" applyBorder="1" applyAlignment="1" applyProtection="1">
      <alignment horizontal="center" vertical="center"/>
    </xf>
    <xf numFmtId="0" fontId="0" fillId="0" borderId="67" xfId="0" applyBorder="1" applyAlignment="1" applyProtection="1">
      <alignment horizontal="center" vertical="center"/>
    </xf>
    <xf numFmtId="0" fontId="27" fillId="0" borderId="104"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07" xfId="0" applyFont="1" applyBorder="1" applyAlignment="1">
      <alignment horizontal="center" vertical="center" wrapText="1"/>
    </xf>
    <xf numFmtId="0" fontId="26" fillId="0" borderId="76" xfId="0" applyFont="1" applyFill="1" applyBorder="1" applyAlignment="1" applyProtection="1">
      <alignment horizontal="center" vertical="center"/>
    </xf>
    <xf numFmtId="0" fontId="0" fillId="0" borderId="81" xfId="0" applyBorder="1" applyAlignment="1" applyProtection="1">
      <alignment horizontal="center" vertical="center"/>
    </xf>
    <xf numFmtId="0" fontId="18" fillId="0" borderId="114" xfId="0" applyFont="1" applyFill="1" applyBorder="1" applyAlignment="1" applyProtection="1">
      <alignment horizontal="center" vertical="center"/>
      <protection locked="0"/>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25" fillId="6" borderId="76"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13" xfId="0" applyFont="1" applyFill="1" applyBorder="1" applyAlignment="1">
      <alignment horizontal="center" vertical="center"/>
    </xf>
    <xf numFmtId="0" fontId="18" fillId="0" borderId="52" xfId="0" applyFont="1" applyBorder="1" applyAlignment="1">
      <alignment horizontal="center" vertical="center"/>
    </xf>
    <xf numFmtId="0" fontId="18" fillId="0" borderId="96" xfId="0" applyFont="1" applyBorder="1" applyAlignment="1">
      <alignment horizontal="center" vertical="center"/>
    </xf>
    <xf numFmtId="0" fontId="0" fillId="0" borderId="96" xfId="0" applyBorder="1" applyAlignment="1">
      <alignment horizontal="center" vertical="center"/>
    </xf>
    <xf numFmtId="0" fontId="47" fillId="0" borderId="0" xfId="0" applyFont="1" applyAlignment="1"/>
    <xf numFmtId="0" fontId="11" fillId="0" borderId="26"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textRotation="90"/>
      <protection hidden="1"/>
    </xf>
    <xf numFmtId="0" fontId="0" fillId="0" borderId="43" xfId="0" applyBorder="1" applyAlignment="1" applyProtection="1">
      <alignment horizontal="center" textRotation="90"/>
      <protection hidden="1"/>
    </xf>
    <xf numFmtId="0" fontId="0" fillId="0" borderId="4" xfId="0" applyFill="1" applyBorder="1" applyAlignment="1" applyProtection="1">
      <alignment horizontal="center" textRotation="90"/>
      <protection hidden="1"/>
    </xf>
    <xf numFmtId="0" fontId="0" fillId="0" borderId="16" xfId="0" applyFill="1" applyBorder="1" applyAlignment="1" applyProtection="1">
      <alignment horizontal="center" textRotation="90"/>
      <protection hidden="1"/>
    </xf>
    <xf numFmtId="0" fontId="11" fillId="0" borderId="1" xfId="0" applyFont="1" applyBorder="1" applyAlignment="1"/>
    <xf numFmtId="0" fontId="0" fillId="0" borderId="1" xfId="0" applyBorder="1" applyAlignment="1"/>
    <xf numFmtId="0" fontId="0" fillId="0" borderId="94" xfId="0" applyBorder="1" applyAlignment="1"/>
    <xf numFmtId="0" fontId="6" fillId="8" borderId="26" xfId="0" applyFont="1" applyFill="1" applyBorder="1" applyAlignment="1" applyProtection="1">
      <alignment horizontal="center" vertical="center"/>
      <protection hidden="1"/>
    </xf>
    <xf numFmtId="0" fontId="6" fillId="8" borderId="27" xfId="0" applyFont="1" applyFill="1" applyBorder="1" applyAlignment="1">
      <alignment horizontal="center" vertical="center"/>
    </xf>
    <xf numFmtId="0" fontId="0" fillId="0" borderId="2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3" fillId="9" borderId="26" xfId="0" applyNumberFormat="1" applyFont="1" applyFill="1" applyBorder="1" applyAlignment="1" applyProtection="1">
      <alignment horizontal="center" vertical="center"/>
      <protection hidden="1"/>
    </xf>
    <xf numFmtId="0" fontId="13" fillId="9" borderId="27" xfId="0" applyNumberFormat="1" applyFont="1" applyFill="1" applyBorder="1" applyAlignment="1" applyProtection="1">
      <alignment horizontal="center" vertical="center"/>
      <protection hidden="1"/>
    </xf>
    <xf numFmtId="0" fontId="13" fillId="9" borderId="26" xfId="0" applyFont="1" applyFill="1" applyBorder="1" applyAlignment="1" applyProtection="1">
      <alignment horizontal="center" vertical="center"/>
      <protection hidden="1"/>
    </xf>
    <xf numFmtId="0" fontId="13" fillId="9" borderId="8" xfId="0" applyFont="1" applyFill="1" applyBorder="1" applyAlignment="1" applyProtection="1">
      <alignment horizontal="center" vertical="center"/>
      <protection hidden="1"/>
    </xf>
    <xf numFmtId="0" fontId="11" fillId="0" borderId="26"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13" fillId="9" borderId="27" xfId="0" applyFont="1" applyFill="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3" fillId="3" borderId="19" xfId="0" applyFont="1" applyFill="1" applyBorder="1" applyAlignment="1" applyProtection="1">
      <alignment horizontal="left"/>
      <protection hidden="1"/>
    </xf>
    <xf numFmtId="0" fontId="3" fillId="3" borderId="22" xfId="0" applyFont="1" applyFill="1" applyBorder="1" applyAlignment="1" applyProtection="1">
      <alignment horizontal="left"/>
      <protection hidden="1"/>
    </xf>
    <xf numFmtId="0" fontId="3" fillId="0" borderId="45" xfId="0" applyFont="1" applyBorder="1" applyProtection="1">
      <protection hidden="1"/>
    </xf>
    <xf numFmtId="0" fontId="3" fillId="0" borderId="23" xfId="0" applyFont="1" applyBorder="1" applyProtection="1">
      <protection hidden="1"/>
    </xf>
    <xf numFmtId="0" fontId="3" fillId="0" borderId="49" xfId="0" applyFont="1" applyBorder="1" applyProtection="1">
      <protection hidden="1"/>
    </xf>
    <xf numFmtId="0" fontId="0" fillId="0" borderId="95" xfId="0" applyBorder="1" applyProtection="1">
      <protection hidden="1"/>
    </xf>
    <xf numFmtId="0" fontId="0" fillId="0" borderId="96" xfId="0" applyBorder="1" applyProtection="1">
      <protection hidden="1"/>
    </xf>
    <xf numFmtId="0" fontId="0" fillId="0" borderId="34" xfId="0" applyBorder="1" applyProtection="1">
      <protection hidden="1"/>
    </xf>
    <xf numFmtId="0" fontId="0" fillId="0" borderId="76" xfId="0" applyBorder="1" applyProtection="1">
      <protection hidden="1"/>
    </xf>
    <xf numFmtId="0" fontId="0" fillId="0" borderId="11" xfId="0" applyBorder="1" applyProtection="1">
      <protection hidden="1"/>
    </xf>
    <xf numFmtId="0" fontId="0" fillId="0" borderId="29" xfId="0" applyBorder="1" applyProtection="1">
      <protection hidden="1"/>
    </xf>
    <xf numFmtId="0" fontId="0" fillId="0" borderId="42" xfId="0" applyBorder="1" applyProtection="1">
      <protection hidden="1"/>
    </xf>
    <xf numFmtId="0" fontId="0" fillId="0" borderId="44" xfId="0" applyBorder="1" applyProtection="1">
      <protection hidden="1"/>
    </xf>
    <xf numFmtId="0" fontId="0" fillId="0" borderId="97" xfId="0" applyBorder="1" applyProtection="1">
      <protection hidden="1"/>
    </xf>
    <xf numFmtId="0" fontId="0" fillId="3" borderId="45" xfId="0" applyFill="1" applyBorder="1" applyProtection="1">
      <protection hidden="1"/>
    </xf>
    <xf numFmtId="0" fontId="0" fillId="3" borderId="23" xfId="0" applyFill="1" applyBorder="1" applyProtection="1">
      <protection hidden="1"/>
    </xf>
    <xf numFmtId="0" fontId="0" fillId="3" borderId="49" xfId="0" applyFill="1" applyBorder="1" applyProtection="1">
      <protection hidden="1"/>
    </xf>
    <xf numFmtId="0" fontId="10" fillId="9" borderId="20"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32" fillId="0" borderId="20" xfId="0" applyFont="1" applyBorder="1" applyAlignment="1" applyProtection="1">
      <alignment horizontal="center" vertical="center"/>
      <protection hidden="1"/>
    </xf>
    <xf numFmtId="0" fontId="0" fillId="3" borderId="19" xfId="0" applyFill="1" applyBorder="1" applyAlignment="1" applyProtection="1">
      <protection hidden="1"/>
    </xf>
    <xf numFmtId="0" fontId="0" fillId="3" borderId="23" xfId="0" applyFill="1" applyBorder="1" applyAlignment="1" applyProtection="1">
      <protection hidden="1"/>
    </xf>
    <xf numFmtId="0" fontId="0" fillId="3" borderId="22" xfId="0" applyFill="1" applyBorder="1" applyAlignment="1" applyProtection="1">
      <protection hidden="1"/>
    </xf>
    <xf numFmtId="0" fontId="11" fillId="0" borderId="20" xfId="0" applyFont="1" applyBorder="1" applyAlignment="1" applyProtection="1">
      <protection hidden="1"/>
    </xf>
    <xf numFmtId="0" fontId="0" fillId="0" borderId="20" xfId="0" applyBorder="1" applyAlignment="1"/>
    <xf numFmtId="0" fontId="3" fillId="0" borderId="19" xfId="0" applyFont="1" applyBorder="1" applyAlignment="1" applyProtection="1">
      <protection hidden="1"/>
    </xf>
    <xf numFmtId="0" fontId="3" fillId="0" borderId="23" xfId="0" applyFont="1" applyBorder="1" applyAlignment="1" applyProtection="1">
      <protection hidden="1"/>
    </xf>
    <xf numFmtId="0" fontId="3" fillId="0" borderId="22" xfId="0" applyFont="1" applyBorder="1" applyAlignment="1" applyProtection="1">
      <protection hidden="1"/>
    </xf>
    <xf numFmtId="0" fontId="0" fillId="0" borderId="26" xfId="0"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0" borderId="31" xfId="0" applyBorder="1" applyAlignment="1" applyProtection="1">
      <protection hidden="1"/>
    </xf>
    <xf numFmtId="0" fontId="0" fillId="0" borderId="118" xfId="0" applyBorder="1" applyAlignment="1" applyProtection="1">
      <protection hidden="1"/>
    </xf>
    <xf numFmtId="0" fontId="0" fillId="0" borderId="43" xfId="0" applyBorder="1" applyAlignment="1" applyProtection="1">
      <protection hidden="1"/>
    </xf>
    <xf numFmtId="0" fontId="0" fillId="0" borderId="104" xfId="0" applyBorder="1" applyAlignment="1">
      <alignment horizontal="center" vertical="center" wrapText="1"/>
    </xf>
    <xf numFmtId="0" fontId="0" fillId="0" borderId="73" xfId="0" applyBorder="1" applyAlignment="1"/>
    <xf numFmtId="0" fontId="0" fillId="0" borderId="105" xfId="0" applyBorder="1" applyAlignment="1"/>
    <xf numFmtId="0" fontId="0" fillId="0" borderId="106" xfId="0" applyBorder="1" applyAlignment="1"/>
    <xf numFmtId="0" fontId="0" fillId="0" borderId="67" xfId="0" applyBorder="1" applyAlignment="1"/>
    <xf numFmtId="0" fontId="0" fillId="0" borderId="107" xfId="0" applyBorder="1" applyAlignment="1"/>
    <xf numFmtId="0" fontId="0" fillId="0" borderId="66" xfId="0" applyBorder="1" applyAlignment="1"/>
    <xf numFmtId="0" fontId="0" fillId="0" borderId="108" xfId="0" applyBorder="1" applyAlignment="1"/>
    <xf numFmtId="0" fontId="0" fillId="0" borderId="90" xfId="0" applyBorder="1" applyAlignment="1">
      <alignment horizontal="center" vertical="center"/>
    </xf>
    <xf numFmtId="0" fontId="0" fillId="0" borderId="10" xfId="0" applyBorder="1" applyAlignment="1">
      <alignment horizontal="center" vertical="center"/>
    </xf>
    <xf numFmtId="0" fontId="0" fillId="0" borderId="95"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76" xfId="0" applyBorder="1" applyAlignment="1">
      <alignment horizontal="center" vertical="center"/>
    </xf>
    <xf numFmtId="0" fontId="0" fillId="0" borderId="83" xfId="0" applyBorder="1" applyAlignment="1">
      <alignment horizontal="center" vertical="center"/>
    </xf>
    <xf numFmtId="0" fontId="0" fillId="0" borderId="8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98" xfId="0"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82" xfId="0" applyBorder="1" applyAlignment="1">
      <alignment horizontal="center" vertical="center"/>
    </xf>
    <xf numFmtId="0" fontId="0" fillId="0" borderId="55" xfId="0" applyBorder="1" applyAlignment="1">
      <alignment horizontal="center" vertical="center"/>
    </xf>
    <xf numFmtId="0" fontId="32" fillId="0" borderId="20" xfId="0" applyFont="1" applyBorder="1" applyAlignment="1" applyProtection="1">
      <alignment horizontal="right" vertical="center"/>
      <protection hidden="1"/>
    </xf>
    <xf numFmtId="0" fontId="0" fillId="0" borderId="20" xfId="0" applyBorder="1" applyAlignment="1">
      <alignment horizontal="right" vertical="center"/>
    </xf>
    <xf numFmtId="0" fontId="3" fillId="0" borderId="20" xfId="0" applyFont="1" applyBorder="1" applyAlignment="1">
      <alignment horizontal="left" vertical="center"/>
    </xf>
    <xf numFmtId="0" fontId="0" fillId="0" borderId="20" xfId="0" applyBorder="1" applyAlignment="1">
      <alignment vertical="center"/>
    </xf>
    <xf numFmtId="0" fontId="0" fillId="0" borderId="89" xfId="0" applyBorder="1" applyAlignment="1">
      <alignment horizontal="center" vertical="center" wrapText="1"/>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1" xfId="0" applyBorder="1" applyAlignment="1">
      <alignment horizontal="center" vertical="center"/>
    </xf>
    <xf numFmtId="0" fontId="0" fillId="0" borderId="99" xfId="0" applyBorder="1" applyAlignment="1">
      <alignment horizontal="center" vertical="center"/>
    </xf>
    <xf numFmtId="0" fontId="0" fillId="0" borderId="52" xfId="0" applyBorder="1" applyAlignment="1">
      <alignment horizontal="center" vertical="center"/>
    </xf>
    <xf numFmtId="0" fontId="10" fillId="9" borderId="20" xfId="0" applyFont="1" applyFill="1" applyBorder="1" applyAlignment="1">
      <alignment horizontal="center" vertical="center"/>
    </xf>
    <xf numFmtId="0" fontId="0" fillId="0" borderId="105" xfId="0" applyBorder="1"/>
    <xf numFmtId="0" fontId="0" fillId="0" borderId="106" xfId="0" applyBorder="1"/>
    <xf numFmtId="0" fontId="0" fillId="0" borderId="67" xfId="0" applyBorder="1"/>
    <xf numFmtId="0" fontId="0" fillId="0" borderId="107" xfId="0" applyBorder="1"/>
    <xf numFmtId="0" fontId="0" fillId="0" borderId="108" xfId="0" applyBorder="1"/>
    <xf numFmtId="0" fontId="0" fillId="0" borderId="69" xfId="0"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3" fillId="3" borderId="19" xfId="0" applyFont="1" applyFill="1" applyBorder="1" applyAlignment="1" applyProtection="1">
      <alignment horizontal="left" vertical="center"/>
      <protection hidden="1"/>
    </xf>
    <xf numFmtId="0" fontId="3" fillId="3" borderId="49" xfId="0" applyFont="1" applyFill="1" applyBorder="1" applyAlignment="1" applyProtection="1">
      <alignment horizontal="left" vertical="center"/>
      <protection hidden="1"/>
    </xf>
    <xf numFmtId="0" fontId="3" fillId="3" borderId="69" xfId="0" applyFont="1" applyFill="1" applyBorder="1" applyAlignment="1" applyProtection="1">
      <alignment horizontal="left" vertical="center"/>
      <protection hidden="1"/>
    </xf>
    <xf numFmtId="0" fontId="3" fillId="3" borderId="94" xfId="0" applyFont="1" applyFill="1" applyBorder="1" applyAlignment="1" applyProtection="1">
      <alignment horizontal="left" vertical="center"/>
      <protection hidden="1"/>
    </xf>
    <xf numFmtId="0" fontId="0" fillId="0" borderId="61" xfId="0" applyBorder="1" applyAlignment="1">
      <alignment horizontal="center" vertical="center" wrapText="1"/>
    </xf>
    <xf numFmtId="0" fontId="0" fillId="0" borderId="92" xfId="0" applyBorder="1" applyAlignment="1">
      <alignment horizontal="center" vertical="center" wrapText="1"/>
    </xf>
    <xf numFmtId="0" fontId="0" fillId="0" borderId="80" xfId="0" applyBorder="1" applyAlignment="1">
      <alignment horizontal="center" vertical="center"/>
    </xf>
    <xf numFmtId="0" fontId="0" fillId="0" borderId="57" xfId="0" applyBorder="1" applyAlignment="1">
      <alignment horizontal="center" vertical="center"/>
    </xf>
    <xf numFmtId="0" fontId="11" fillId="0" borderId="104" xfId="0" applyFont="1" applyBorder="1" applyAlignment="1">
      <alignment horizontal="center" vertical="center" wrapText="1"/>
    </xf>
    <xf numFmtId="0" fontId="11" fillId="0" borderId="75" xfId="0" applyFont="1" applyBorder="1" applyAlignment="1">
      <alignment horizontal="center" vertical="center" wrapText="1"/>
    </xf>
    <xf numFmtId="0" fontId="0" fillId="0" borderId="74" xfId="0" applyBorder="1"/>
    <xf numFmtId="0" fontId="0" fillId="0" borderId="75"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93"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7" fillId="8" borderId="20" xfId="0" applyFont="1" applyFill="1" applyBorder="1" applyAlignment="1" applyProtection="1">
      <alignment horizontal="center" vertical="center"/>
      <protection hidden="1"/>
    </xf>
    <xf numFmtId="0" fontId="0" fillId="0" borderId="109" xfId="0" applyBorder="1" applyAlignment="1">
      <alignment horizontal="center" vertical="center"/>
    </xf>
    <xf numFmtId="0" fontId="33" fillId="0" borderId="0" xfId="0" applyFont="1" applyAlignment="1">
      <alignment horizontal="center" vertical="center"/>
    </xf>
    <xf numFmtId="0" fontId="11" fillId="0" borderId="65" xfId="0" applyFont="1" applyBorder="1" applyAlignment="1">
      <alignment horizontal="center" vertical="center"/>
    </xf>
    <xf numFmtId="0" fontId="0" fillId="0" borderId="65" xfId="0" applyBorder="1" applyAlignment="1">
      <alignment horizontal="center" vertical="center"/>
    </xf>
    <xf numFmtId="0" fontId="11" fillId="0" borderId="75" xfId="0" applyFont="1" applyBorder="1" applyAlignment="1">
      <alignment horizontal="center" vertical="center"/>
    </xf>
    <xf numFmtId="0" fontId="0" fillId="0" borderId="64" xfId="0" applyBorder="1" applyAlignment="1"/>
    <xf numFmtId="0" fontId="0" fillId="0" borderId="74" xfId="0" applyBorder="1" applyAlignment="1"/>
    <xf numFmtId="0" fontId="9" fillId="8" borderId="20" xfId="0" applyFont="1" applyFill="1" applyBorder="1" applyAlignment="1" applyProtection="1">
      <alignment horizontal="center" vertical="center"/>
      <protection hidden="1"/>
    </xf>
    <xf numFmtId="0" fontId="7" fillId="8" borderId="66" xfId="0" applyFont="1" applyFill="1" applyBorder="1" applyAlignment="1" applyProtection="1">
      <alignment horizontal="center" vertical="center"/>
      <protection hidden="1"/>
    </xf>
    <xf numFmtId="0" fontId="7" fillId="8" borderId="66" xfId="0" applyFont="1" applyFill="1" applyBorder="1" applyAlignment="1" applyProtection="1">
      <alignment horizontal="center" vertical="center"/>
    </xf>
    <xf numFmtId="0" fontId="0" fillId="5" borderId="84" xfId="0" applyFill="1" applyBorder="1" applyAlignment="1" applyProtection="1">
      <alignment horizontal="center" vertical="center"/>
      <protection hidden="1"/>
    </xf>
    <xf numFmtId="0" fontId="0" fillId="5" borderId="52" xfId="0" applyFill="1" applyBorder="1" applyAlignment="1" applyProtection="1">
      <alignment horizontal="center" vertical="center"/>
      <protection hidden="1"/>
    </xf>
    <xf numFmtId="0" fontId="0" fillId="5" borderId="85" xfId="0" applyFill="1" applyBorder="1" applyAlignment="1" applyProtection="1">
      <alignment horizontal="center" vertical="center"/>
      <protection hidden="1"/>
    </xf>
    <xf numFmtId="0" fontId="0" fillId="2" borderId="86" xfId="0" applyFill="1" applyBorder="1" applyAlignment="1" applyProtection="1">
      <alignment horizontal="center" vertical="center"/>
      <protection hidden="1"/>
    </xf>
    <xf numFmtId="0" fontId="0" fillId="2" borderId="87" xfId="0" applyFill="1" applyBorder="1" applyAlignment="1" applyProtection="1">
      <alignment horizontal="center" vertical="center"/>
      <protection hidden="1"/>
    </xf>
    <xf numFmtId="0" fontId="0" fillId="2" borderId="88" xfId="0" applyFill="1" applyBorder="1" applyAlignment="1" applyProtection="1">
      <alignment horizontal="center" vertical="center"/>
      <protection hidden="1"/>
    </xf>
    <xf numFmtId="0" fontId="0" fillId="15" borderId="52" xfId="0" applyFill="1" applyBorder="1" applyAlignment="1" applyProtection="1">
      <alignment horizontal="center" vertical="center"/>
      <protection hidden="1"/>
    </xf>
    <xf numFmtId="0" fontId="0" fillId="15" borderId="85" xfId="0" applyFill="1" applyBorder="1" applyAlignment="1" applyProtection="1">
      <alignment horizontal="center" vertical="center"/>
      <protection hidden="1"/>
    </xf>
    <xf numFmtId="0" fontId="3" fillId="14" borderId="13" xfId="0" applyFont="1" applyFill="1" applyBorder="1" applyAlignment="1" applyProtection="1">
      <alignment horizontal="center" vertical="center" wrapText="1"/>
      <protection hidden="1"/>
    </xf>
    <xf numFmtId="0" fontId="3" fillId="14" borderId="82"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0" fillId="2" borderId="2"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protection hidden="1"/>
    </xf>
    <xf numFmtId="0" fontId="0" fillId="0" borderId="75"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74" xfId="0" applyBorder="1" applyAlignment="1" applyProtection="1">
      <alignment horizontal="center"/>
      <protection hidden="1"/>
    </xf>
    <xf numFmtId="0" fontId="3" fillId="10" borderId="2" xfId="0" applyFont="1" applyFill="1" applyBorder="1" applyAlignment="1" applyProtection="1">
      <alignment horizontal="center" vertical="top"/>
      <protection hidden="1"/>
    </xf>
    <xf numFmtId="0" fontId="0" fillId="10" borderId="2" xfId="0" applyFill="1" applyBorder="1" applyAlignment="1" applyProtection="1">
      <alignment horizontal="center" vertical="top"/>
    </xf>
    <xf numFmtId="0" fontId="11" fillId="5" borderId="77" xfId="0" applyFont="1" applyFill="1" applyBorder="1" applyAlignment="1" applyProtection="1">
      <alignment horizontal="center" textRotation="90"/>
      <protection hidden="1"/>
    </xf>
    <xf numFmtId="0" fontId="0" fillId="5" borderId="78" xfId="0" applyFill="1" applyBorder="1" applyAlignment="1" applyProtection="1">
      <alignment horizontal="center" textRotation="90"/>
      <protection hidden="1"/>
    </xf>
    <xf numFmtId="0" fontId="10" fillId="9" borderId="66" xfId="0" applyFont="1" applyFill="1" applyBorder="1" applyAlignment="1" applyProtection="1">
      <alignment horizontal="center" vertical="center"/>
      <protection hidden="1"/>
    </xf>
    <xf numFmtId="0" fontId="3" fillId="2" borderId="2" xfId="0" applyFont="1" applyFill="1" applyBorder="1" applyAlignment="1" applyProtection="1">
      <alignment horizontal="distributed" vertical="center" wrapText="1"/>
      <protection hidden="1"/>
    </xf>
    <xf numFmtId="0" fontId="3" fillId="2" borderId="82" xfId="0" applyFont="1" applyFill="1" applyBorder="1" applyAlignment="1" applyProtection="1">
      <alignment horizontal="distributed" vertical="center"/>
      <protection hidden="1"/>
    </xf>
    <xf numFmtId="0" fontId="0" fillId="12" borderId="83" xfId="0" applyFill="1" applyBorder="1" applyAlignment="1" applyProtection="1">
      <alignment horizontal="center" vertical="center"/>
      <protection hidden="1"/>
    </xf>
    <xf numFmtId="0" fontId="0" fillId="12" borderId="81" xfId="0" applyFill="1" applyBorder="1" applyAlignment="1" applyProtection="1">
      <alignment horizontal="center" vertical="center"/>
      <protection hidden="1"/>
    </xf>
    <xf numFmtId="0" fontId="0" fillId="15" borderId="13" xfId="0" applyFill="1" applyBorder="1" applyAlignment="1" applyProtection="1">
      <alignment horizontal="center" vertical="center" wrapText="1"/>
      <protection hidden="1"/>
    </xf>
    <xf numFmtId="0" fontId="0" fillId="15" borderId="2" xfId="0" applyFill="1" applyBorder="1" applyAlignment="1" applyProtection="1">
      <alignment horizontal="center" vertical="center"/>
      <protection hidden="1"/>
    </xf>
    <xf numFmtId="0" fontId="3" fillId="15" borderId="76" xfId="0" applyFont="1" applyFill="1" applyBorder="1" applyAlignment="1" applyProtection="1">
      <alignment horizontal="center" vertical="center"/>
      <protection hidden="1"/>
    </xf>
    <xf numFmtId="0" fontId="3" fillId="15" borderId="81" xfId="0" applyFont="1" applyFill="1" applyBorder="1" applyAlignment="1" applyProtection="1">
      <alignment horizontal="center" vertical="center"/>
      <protection hidden="1"/>
    </xf>
    <xf numFmtId="0" fontId="0" fillId="15" borderId="76" xfId="0" applyFill="1" applyBorder="1" applyAlignment="1" applyProtection="1">
      <alignment horizontal="center" vertical="center" wrapText="1"/>
      <protection hidden="1"/>
    </xf>
    <xf numFmtId="0" fontId="0" fillId="7" borderId="84" xfId="0" applyFill="1" applyBorder="1" applyAlignment="1" applyProtection="1">
      <alignment horizontal="center" vertical="center"/>
      <protection hidden="1"/>
    </xf>
    <xf numFmtId="0" fontId="0" fillId="7" borderId="52" xfId="0" applyFill="1" applyBorder="1" applyAlignment="1" applyProtection="1">
      <alignment horizontal="center" vertical="center"/>
    </xf>
    <xf numFmtId="0" fontId="0" fillId="14" borderId="84" xfId="0" applyFill="1" applyBorder="1" applyAlignment="1" applyProtection="1">
      <alignment horizontal="center" vertical="center"/>
      <protection hidden="1"/>
    </xf>
    <xf numFmtId="0" fontId="0" fillId="14" borderId="52" xfId="0" applyFill="1" applyBorder="1" applyAlignment="1" applyProtection="1"/>
    <xf numFmtId="0" fontId="0" fillId="14" borderId="85" xfId="0" applyFill="1" applyBorder="1" applyAlignment="1" applyProtection="1"/>
    <xf numFmtId="0" fontId="11" fillId="15" borderId="76" xfId="0" applyFont="1" applyFill="1" applyBorder="1" applyAlignment="1" applyProtection="1">
      <alignment horizontal="center" vertical="center" wrapText="1"/>
      <protection hidden="1"/>
    </xf>
    <xf numFmtId="0" fontId="0" fillId="5" borderId="6" xfId="0" applyFill="1" applyBorder="1" applyAlignment="1" applyProtection="1">
      <alignment horizontal="center" textRotation="90"/>
      <protection hidden="1"/>
    </xf>
    <xf numFmtId="0" fontId="0" fillId="5" borderId="59" xfId="0" applyFill="1" applyBorder="1" applyAlignment="1" applyProtection="1">
      <alignment horizontal="center" textRotation="90"/>
      <protection hidden="1"/>
    </xf>
    <xf numFmtId="0" fontId="0" fillId="5" borderId="79" xfId="0" applyFill="1" applyBorder="1" applyAlignment="1" applyProtection="1">
      <alignment horizontal="center" textRotation="90"/>
      <protection hidden="1"/>
    </xf>
    <xf numFmtId="0" fontId="0" fillId="5" borderId="60" xfId="0" applyFill="1" applyBorder="1" applyAlignment="1" applyProtection="1">
      <alignment horizontal="center" textRotation="90"/>
      <protection hidden="1"/>
    </xf>
    <xf numFmtId="0" fontId="0" fillId="2" borderId="80" xfId="0" applyFill="1" applyBorder="1" applyAlignment="1" applyProtection="1">
      <alignment horizontal="center" vertical="center"/>
      <protection hidden="1"/>
    </xf>
    <xf numFmtId="0" fontId="11" fillId="0" borderId="2" xfId="0" applyFont="1" applyBorder="1" applyAlignment="1" applyProtection="1">
      <alignment horizontal="center"/>
      <protection hidden="1"/>
    </xf>
    <xf numFmtId="0" fontId="0" fillId="0" borderId="2" xfId="0" applyBorder="1" applyAlignment="1" applyProtection="1">
      <alignment horizontal="center"/>
      <protection hidden="1"/>
    </xf>
    <xf numFmtId="0" fontId="11" fillId="0" borderId="2" xfId="0" applyFont="1" applyBorder="1" applyAlignment="1" applyProtection="1">
      <alignment horizontal="center" vertical="center"/>
      <protection hidden="1"/>
    </xf>
    <xf numFmtId="0" fontId="0" fillId="0" borderId="2" xfId="0" applyBorder="1" applyAlignment="1" applyProtection="1">
      <alignment horizontal="center"/>
    </xf>
    <xf numFmtId="0" fontId="3" fillId="0" borderId="0" xfId="0" applyFont="1" applyAlignment="1" applyProtection="1">
      <alignment horizontal="center"/>
      <protection hidden="1"/>
    </xf>
    <xf numFmtId="0" fontId="0" fillId="0" borderId="0" xfId="0" applyAlignment="1" applyProtection="1"/>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11" fillId="7" borderId="83" xfId="0" applyFont="1"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0" fillId="7" borderId="2" xfId="0" applyFill="1" applyBorder="1" applyAlignment="1" applyProtection="1">
      <alignment horizontal="center" vertical="center"/>
      <protection hidden="1"/>
    </xf>
    <xf numFmtId="0" fontId="3" fillId="7" borderId="2" xfId="0" applyFont="1" applyFill="1" applyBorder="1" applyAlignment="1" applyProtection="1">
      <alignment horizontal="center" vertical="center" wrapText="1"/>
      <protection hidden="1"/>
    </xf>
    <xf numFmtId="0" fontId="3" fillId="7" borderId="76" xfId="0" applyFont="1" applyFill="1" applyBorder="1" applyAlignment="1" applyProtection="1">
      <alignment horizontal="center" vertical="center"/>
      <protection hidden="1"/>
    </xf>
    <xf numFmtId="0" fontId="38" fillId="14" borderId="83" xfId="0" applyFont="1" applyFill="1" applyBorder="1" applyAlignment="1" applyProtection="1">
      <alignment horizontal="center" vertical="center" wrapText="1"/>
      <protection hidden="1"/>
    </xf>
    <xf numFmtId="0" fontId="38" fillId="0" borderId="13" xfId="0" applyFont="1" applyBorder="1" applyAlignment="1" applyProtection="1">
      <alignment horizontal="center" vertical="center" wrapText="1"/>
    </xf>
    <xf numFmtId="0" fontId="11" fillId="14" borderId="76" xfId="0" applyFont="1" applyFill="1" applyBorder="1" applyAlignment="1" applyProtection="1">
      <alignment horizontal="center" vertical="center" wrapText="1"/>
      <protection hidden="1"/>
    </xf>
    <xf numFmtId="0" fontId="0" fillId="14" borderId="13" xfId="0" applyFill="1" applyBorder="1" applyAlignment="1" applyProtection="1">
      <alignment horizontal="center" vertical="center" wrapText="1"/>
      <protection hidden="1"/>
    </xf>
    <xf numFmtId="0" fontId="3"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3" fillId="0" borderId="0" xfId="0" applyFont="1" applyAlignment="1">
      <alignment vertical="center"/>
    </xf>
    <xf numFmtId="0" fontId="3" fillId="0" borderId="0" xfId="0" applyFont="1" applyAlignment="1" applyProtection="1">
      <alignment horizontal="right" vertical="center" wrapText="1"/>
      <protection hidden="1"/>
    </xf>
    <xf numFmtId="0" fontId="3" fillId="0" borderId="0" xfId="0" applyFont="1" applyAlignment="1" applyProtection="1">
      <alignment horizontal="center" vertical="center" wrapText="1"/>
      <protection hidden="1"/>
    </xf>
    <xf numFmtId="0" fontId="45" fillId="8" borderId="66" xfId="0" applyFont="1" applyFill="1" applyBorder="1" applyAlignment="1" applyProtection="1">
      <alignment horizontal="center" vertical="center"/>
      <protection hidden="1"/>
    </xf>
    <xf numFmtId="0" fontId="45" fillId="8" borderId="66" xfId="0" applyFont="1" applyFill="1" applyBorder="1" applyAlignment="1" applyProtection="1">
      <alignment horizontal="center" vertical="center"/>
    </xf>
    <xf numFmtId="0" fontId="11" fillId="0" borderId="0" xfId="0" applyFont="1" applyAlignment="1" applyProtection="1">
      <protection hidden="1"/>
    </xf>
    <xf numFmtId="0" fontId="0" fillId="0" borderId="0" xfId="0" applyAlignment="1" applyProtection="1">
      <protection hidden="1"/>
    </xf>
    <xf numFmtId="0" fontId="0" fillId="0" borderId="66" xfId="0" applyBorder="1" applyAlignment="1" applyProtection="1">
      <protection hidden="1"/>
    </xf>
    <xf numFmtId="0" fontId="11" fillId="0" borderId="0" xfId="0" applyFont="1" applyAlignment="1" applyProtection="1">
      <alignment horizontal="left"/>
      <protection hidden="1"/>
    </xf>
    <xf numFmtId="0" fontId="11" fillId="0" borderId="0" xfId="0" applyFont="1" applyAlignment="1" applyProtection="1">
      <alignment horizontal="left"/>
    </xf>
    <xf numFmtId="0" fontId="11" fillId="0" borderId="66" xfId="0" applyFont="1" applyFill="1" applyBorder="1" applyAlignment="1" applyProtection="1">
      <alignment horizontal="left" vertical="center"/>
      <protection hidden="1"/>
    </xf>
    <xf numFmtId="0" fontId="0" fillId="0" borderId="66" xfId="0" applyFill="1" applyBorder="1" applyAlignment="1" applyProtection="1">
      <alignment horizontal="left" vertical="center"/>
      <protection hidden="1"/>
    </xf>
    <xf numFmtId="0" fontId="11" fillId="0" borderId="66" xfId="0" applyFont="1" applyBorder="1" applyAlignment="1" applyProtection="1">
      <protection hidden="1"/>
    </xf>
    <xf numFmtId="0" fontId="11" fillId="0" borderId="0" xfId="0" applyFont="1" applyFill="1" applyAlignment="1" applyProtection="1">
      <protection hidden="1"/>
    </xf>
    <xf numFmtId="0" fontId="0" fillId="0" borderId="0" xfId="0" applyFill="1" applyAlignment="1" applyProtection="1">
      <protection hidden="1"/>
    </xf>
    <xf numFmtId="0" fontId="44" fillId="8" borderId="66" xfId="0" applyFont="1" applyFill="1" applyBorder="1" applyAlignment="1" applyProtection="1">
      <alignment horizontal="center" vertical="center"/>
      <protection hidden="1"/>
    </xf>
    <xf numFmtId="0" fontId="44" fillId="8" borderId="66" xfId="0" applyFont="1" applyFill="1" applyBorder="1" applyAlignment="1" applyProtection="1">
      <alignment horizontal="center" vertical="center"/>
    </xf>
    <xf numFmtId="0" fontId="34" fillId="0" borderId="0" xfId="1" applyFont="1" applyAlignment="1" applyProtection="1">
      <alignment horizontal="left" vertical="top" wrapText="1"/>
    </xf>
    <xf numFmtId="0" fontId="36" fillId="0" borderId="0" xfId="0" applyFont="1" applyAlignment="1">
      <alignment horizontal="left" vertical="top" wrapText="1"/>
    </xf>
    <xf numFmtId="0" fontId="37" fillId="0" borderId="0" xfId="0" applyFont="1" applyAlignment="1"/>
    <xf numFmtId="0" fontId="48" fillId="0" borderId="0" xfId="0" applyFont="1" applyFill="1" applyAlignment="1" applyProtection="1">
      <alignment horizontal="center"/>
      <protection locked="0"/>
    </xf>
    <xf numFmtId="0" fontId="16" fillId="0" borderId="0" xfId="1" applyFont="1" applyAlignment="1" applyProtection="1">
      <alignment horizontal="center" vertical="top" textRotation="90"/>
    </xf>
    <xf numFmtId="0" fontId="17" fillId="6" borderId="0" xfId="1" applyFont="1" applyFill="1" applyAlignment="1" applyProtection="1">
      <alignment horizontal="left"/>
    </xf>
    <xf numFmtId="0" fontId="15" fillId="6" borderId="0" xfId="1" applyFont="1" applyFill="1" applyAlignment="1" applyProtection="1">
      <alignment horizontal="center"/>
    </xf>
    <xf numFmtId="49" fontId="15" fillId="6" borderId="0" xfId="1" applyNumberFormat="1" applyFont="1" applyFill="1" applyAlignment="1" applyProtection="1">
      <alignment horizontal="right"/>
    </xf>
    <xf numFmtId="0" fontId="18" fillId="6" borderId="0" xfId="0" applyNumberFormat="1" applyFont="1" applyFill="1" applyAlignment="1" applyProtection="1">
      <alignment horizontal="right"/>
    </xf>
    <xf numFmtId="0" fontId="15" fillId="6" borderId="0" xfId="1" applyFont="1" applyFill="1" applyAlignment="1" applyProtection="1">
      <alignment horizontal="right"/>
    </xf>
    <xf numFmtId="0" fontId="19" fillId="6" borderId="0" xfId="1" applyFont="1" applyFill="1" applyAlignment="1" applyProtection="1"/>
    <xf numFmtId="164" fontId="15" fillId="6" borderId="0" xfId="1" applyNumberFormat="1" applyFont="1" applyFill="1" applyAlignment="1" applyProtection="1"/>
    <xf numFmtId="164" fontId="0" fillId="6" borderId="0" xfId="0" applyNumberFormat="1" applyFill="1" applyAlignment="1"/>
    <xf numFmtId="164" fontId="0" fillId="0" borderId="0" xfId="0" applyNumberFormat="1" applyAlignment="1"/>
    <xf numFmtId="0" fontId="42" fillId="0" borderId="0" xfId="1" applyFont="1" applyAlignment="1" applyProtection="1">
      <alignment horizontal="center" vertical="center"/>
    </xf>
    <xf numFmtId="0" fontId="15" fillId="6" borderId="0" xfId="1" applyFont="1" applyFill="1" applyAlignment="1" applyProtection="1">
      <alignment vertical="center"/>
    </xf>
    <xf numFmtId="0" fontId="43" fillId="6" borderId="0" xfId="0" applyFont="1" applyFill="1" applyAlignment="1">
      <alignment vertical="center"/>
    </xf>
    <xf numFmtId="0" fontId="0" fillId="0" borderId="0" xfId="0" applyAlignment="1">
      <alignment vertical="center"/>
    </xf>
    <xf numFmtId="164" fontId="19" fillId="6" borderId="0" xfId="1" applyNumberFormat="1" applyFont="1" applyFill="1" applyAlignment="1" applyProtection="1">
      <alignment vertical="center"/>
    </xf>
    <xf numFmtId="164" fontId="11" fillId="6" borderId="0" xfId="0" applyNumberFormat="1" applyFont="1" applyFill="1" applyAlignment="1">
      <alignment vertical="center"/>
    </xf>
    <xf numFmtId="0" fontId="15" fillId="6" borderId="0" xfId="1" applyFont="1" applyFill="1" applyAlignment="1" applyProtection="1">
      <alignment horizontal="center" vertical="center"/>
    </xf>
    <xf numFmtId="0" fontId="15" fillId="6" borderId="0" xfId="1" applyNumberFormat="1" applyFont="1" applyFill="1" applyAlignment="1" applyProtection="1">
      <alignment vertical="center"/>
    </xf>
    <xf numFmtId="0" fontId="24" fillId="0" borderId="0" xfId="1" applyFont="1" applyFill="1" applyAlignment="1" applyProtection="1">
      <alignment horizontal="center" textRotation="90" wrapText="1"/>
      <protection locked="0"/>
    </xf>
    <xf numFmtId="0" fontId="0" fillId="0" borderId="0" xfId="0" applyFill="1" applyAlignment="1">
      <alignment horizontal="center" textRotation="90" wrapText="1"/>
    </xf>
    <xf numFmtId="0" fontId="0" fillId="6" borderId="0" xfId="0" applyFill="1" applyAlignment="1">
      <alignment vertical="center"/>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FF99"/>
      <color rgb="FFCCFFCC"/>
      <color rgb="FFFFFFCC"/>
      <color rgb="FFFFD7AF"/>
      <color rgb="FFFD3823"/>
      <color rgb="FFFFCC99"/>
      <color rgb="FFFFCCFF"/>
      <color rgb="FFFFCCCC"/>
      <color rgb="FFFFB9BB"/>
      <color rgb="FFFF7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smomcilonastasijevic.edu.r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13</xdr:row>
      <xdr:rowOff>1000125</xdr:rowOff>
    </xdr:from>
    <xdr:to>
      <xdr:col>6</xdr:col>
      <xdr:colOff>561975</xdr:colOff>
      <xdr:row>17</xdr:row>
      <xdr:rowOff>133350</xdr:rowOff>
    </xdr:to>
    <xdr:pic>
      <xdr:nvPicPr>
        <xdr:cNvPr id="2" name="Picture 1" descr="drug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286375" y="3895725"/>
          <a:ext cx="6953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455840</xdr:colOff>
      <xdr:row>6</xdr:row>
      <xdr:rowOff>54429</xdr:rowOff>
    </xdr:from>
    <xdr:ext cx="184731" cy="264560"/>
    <xdr:sp macro="" textlink="">
      <xdr:nvSpPr>
        <xdr:cNvPr id="2" name="TextBox 1"/>
        <xdr:cNvSpPr txBox="1"/>
      </xdr:nvSpPr>
      <xdr:spPr>
        <a:xfrm>
          <a:off x="3189515" y="2178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ja%20enciklopedija\Posao\Spiskovi\Spiskovi%202017-2018\Tabela%20uspeha%205%20-%20prvo%20polug.%2020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TI/Tabela%20uspeha%20Odeljenjskog%20veca%20VI-VIII%20-%20sa%20stampanje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е"/>
      <sheetName val="Изостанци"/>
      <sheetName val="Успех одељења"/>
      <sheetName val="По предметима"/>
    </sheetNames>
    <sheetDataSet>
      <sheetData sheetId="0">
        <row r="111">
          <cell r="W111" t="str">
            <v>истиче се</v>
          </cell>
        </row>
        <row r="112">
          <cell r="W112" t="str">
            <v>добар</v>
          </cell>
        </row>
        <row r="113">
          <cell r="W113" t="str">
            <v>задовољава</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аци о школи"/>
      <sheetName val="Оцене"/>
      <sheetName val="Подаци о ученицима"/>
      <sheetName val="Изостанци"/>
      <sheetName val="Општи успех"/>
      <sheetName val="По предметима"/>
      <sheetName val="Сведочанство-разред"/>
      <sheetName val="Уверење-завршни испит"/>
      <sheetName val="Сведочанство-завршена ОШ"/>
    </sheetNames>
    <sheetDataSet>
      <sheetData sheetId="0">
        <row r="6">
          <cell r="B6">
            <v>2017</v>
          </cell>
        </row>
        <row r="19">
          <cell r="A19" t="str">
            <v>&lt;184</v>
          </cell>
        </row>
        <row r="20">
          <cell r="A20" t="str">
            <v>&lt;164</v>
          </cell>
        </row>
        <row r="21">
          <cell r="A21" t="str">
            <v>&lt;348</v>
          </cell>
        </row>
        <row r="22">
          <cell r="A22" t="str">
            <v>&lt;197</v>
          </cell>
        </row>
        <row r="23">
          <cell r="A23" t="str">
            <v>&lt;176</v>
          </cell>
        </row>
        <row r="24">
          <cell r="A24" t="str">
            <v>&lt;373</v>
          </cell>
        </row>
        <row r="25">
          <cell r="A25" t="str">
            <v>&lt;190</v>
          </cell>
        </row>
        <row r="26">
          <cell r="A26" t="str">
            <v>&lt;170</v>
          </cell>
        </row>
        <row r="27">
          <cell r="A27" t="str">
            <v>&lt;360</v>
          </cell>
        </row>
      </sheetData>
      <sheetData sheetId="1">
        <row r="2">
          <cell r="E2" t="str">
            <v xml:space="preserve">Енглески </v>
          </cell>
        </row>
        <row r="110">
          <cell r="B110" t="str">
            <v>6. разред</v>
          </cell>
          <cell r="C110" t="str">
            <v>Информатика и рачунарство</v>
          </cell>
          <cell r="O110" t="str">
            <v>Грађанско васпитање</v>
          </cell>
          <cell r="Z110" t="str">
            <v>спорт</v>
          </cell>
          <cell r="AA110" t="str">
            <v>истиче се</v>
          </cell>
        </row>
        <row r="111">
          <cell r="B111" t="str">
            <v>7. разред</v>
          </cell>
          <cell r="C111" t="str">
            <v>Домаћинство</v>
          </cell>
          <cell r="O111" t="str">
            <v>Верска настава</v>
          </cell>
          <cell r="Z111" t="str">
            <v>фудбал</v>
          </cell>
          <cell r="AA111" t="str">
            <v>добар</v>
          </cell>
        </row>
        <row r="112">
          <cell r="B112" t="str">
            <v>8. разред</v>
          </cell>
          <cell r="C112" t="str">
            <v>Цртање, сликање и вајање</v>
          </cell>
          <cell r="Z112" t="str">
            <v>кошарка</v>
          </cell>
          <cell r="AA112" t="str">
            <v>задовољава</v>
          </cell>
        </row>
        <row r="113">
          <cell r="C113" t="str">
            <v>Хор и оркестар</v>
          </cell>
          <cell r="Z113" t="str">
            <v>одбојка</v>
          </cell>
        </row>
        <row r="114">
          <cell r="C114" t="str">
            <v>Шах</v>
          </cell>
          <cell r="Z114" t="str">
            <v>рукомет</v>
          </cell>
        </row>
        <row r="115">
          <cell r="C115" t="str">
            <v>Свакодневни живот у прошлости</v>
          </cell>
          <cell r="Z115" t="str">
            <v>стони тенис</v>
          </cell>
        </row>
      </sheetData>
      <sheetData sheetId="2">
        <row r="2">
          <cell r="B2" t="str">
            <v>Баралић Марко</v>
          </cell>
        </row>
        <row r="3">
          <cell r="B3" t="str">
            <v>Видојевић Вељко</v>
          </cell>
        </row>
        <row r="4">
          <cell r="B4" t="str">
            <v>Вујановић Вељко</v>
          </cell>
        </row>
        <row r="5">
          <cell r="B5" t="str">
            <v>Драгићевић Марко</v>
          </cell>
        </row>
        <row r="6">
          <cell r="B6" t="str">
            <v>Ђурђевић Исидора</v>
          </cell>
        </row>
        <row r="7">
          <cell r="B7" t="str">
            <v>Јоксић Вељко</v>
          </cell>
        </row>
        <row r="8">
          <cell r="B8" t="str">
            <v>Ковачевић Павле</v>
          </cell>
        </row>
        <row r="9">
          <cell r="B9" t="str">
            <v>Ковачевић Теодора</v>
          </cell>
        </row>
        <row r="10">
          <cell r="B10" t="str">
            <v>Крсмановић Страхиња</v>
          </cell>
        </row>
        <row r="11">
          <cell r="B11" t="str">
            <v>Лазаревић Јована</v>
          </cell>
        </row>
        <row r="12">
          <cell r="B12" t="str">
            <v>Луковић Сара</v>
          </cell>
        </row>
        <row r="13">
          <cell r="B13" t="str">
            <v>Марјановић Сања</v>
          </cell>
        </row>
        <row r="14">
          <cell r="B14" t="str">
            <v>Марковић Ивона</v>
          </cell>
        </row>
        <row r="15">
          <cell r="B15" t="str">
            <v>Мићовић Милош</v>
          </cell>
        </row>
        <row r="16">
          <cell r="B16" t="str">
            <v>Мишовић Славко</v>
          </cell>
        </row>
        <row r="17">
          <cell r="B17" t="str">
            <v>Недељковић Ања</v>
          </cell>
        </row>
        <row r="18">
          <cell r="B18" t="str">
            <v>Несторовић Мина</v>
          </cell>
        </row>
        <row r="19">
          <cell r="B19" t="str">
            <v>Петковић Данило</v>
          </cell>
        </row>
        <row r="20">
          <cell r="B20" t="str">
            <v>Петровић Немања</v>
          </cell>
        </row>
        <row r="21">
          <cell r="B21" t="str">
            <v>Петровић Никола</v>
          </cell>
        </row>
        <row r="22">
          <cell r="B22" t="str">
            <v>Рајић Лука</v>
          </cell>
        </row>
        <row r="23">
          <cell r="B23" t="str">
            <v>Росић Лазар</v>
          </cell>
        </row>
        <row r="24">
          <cell r="B24" t="str">
            <v>Стојановић Милица</v>
          </cell>
        </row>
        <row r="25">
          <cell r="B25" t="str">
            <v>Тарлановић Јелена</v>
          </cell>
        </row>
        <row r="26">
          <cell r="B26" t="str">
            <v>Тешић Катарина</v>
          </cell>
        </row>
        <row r="27">
          <cell r="B27">
            <v>0</v>
          </cell>
        </row>
        <row r="28">
          <cell r="B28">
            <v>0</v>
          </cell>
        </row>
        <row r="29">
          <cell r="B29">
            <v>0</v>
          </cell>
        </row>
        <row r="30">
          <cell r="B30">
            <v>0</v>
          </cell>
        </row>
        <row r="31">
          <cell r="B31">
            <v>0</v>
          </cell>
        </row>
        <row r="32">
          <cell r="B32">
            <v>0</v>
          </cell>
        </row>
        <row r="33">
          <cell r="B33" t="str">
            <v>Бакић Николина</v>
          </cell>
        </row>
        <row r="34">
          <cell r="B34" t="str">
            <v>Вуковић Милица</v>
          </cell>
        </row>
        <row r="35">
          <cell r="B35" t="str">
            <v>Вучићевић Вељко</v>
          </cell>
        </row>
        <row r="36">
          <cell r="B36" t="str">
            <v>Гавриловић Нина</v>
          </cell>
        </row>
        <row r="37">
          <cell r="B37" t="str">
            <v>Илић Лазар</v>
          </cell>
        </row>
        <row r="38">
          <cell r="B38" t="str">
            <v>Јевтић Исидора</v>
          </cell>
        </row>
        <row r="39">
          <cell r="B39" t="str">
            <v>Лазаревић Роса</v>
          </cell>
        </row>
        <row r="40">
          <cell r="B40" t="str">
            <v>Љујић Валентина</v>
          </cell>
        </row>
        <row r="41">
          <cell r="B41" t="str">
            <v>Марковић Анастасија</v>
          </cell>
        </row>
        <row r="42">
          <cell r="B42" t="str">
            <v>Миловић Алекса</v>
          </cell>
        </row>
        <row r="43">
          <cell r="B43" t="str">
            <v>Мирјанић Сара</v>
          </cell>
        </row>
        <row r="44">
          <cell r="B44" t="str">
            <v>Николић Милош</v>
          </cell>
        </row>
        <row r="45">
          <cell r="B45" t="str">
            <v>Обрадовић Доситеј</v>
          </cell>
        </row>
        <row r="46">
          <cell r="B46" t="str">
            <v>Павловић Теодора</v>
          </cell>
        </row>
        <row r="47">
          <cell r="B47" t="str">
            <v>Рајиновић Александра</v>
          </cell>
        </row>
        <row r="48">
          <cell r="B48" t="str">
            <v>Ракочевић Божидар</v>
          </cell>
        </row>
        <row r="49">
          <cell r="B49" t="str">
            <v>Ристовић Адам</v>
          </cell>
        </row>
        <row r="50">
          <cell r="B50" t="str">
            <v>Стефановић Стефан</v>
          </cell>
        </row>
        <row r="51">
          <cell r="B51" t="str">
            <v>Трнавац Сања</v>
          </cell>
        </row>
        <row r="52">
          <cell r="B52" t="str">
            <v>Узуновић Стефан</v>
          </cell>
        </row>
        <row r="53">
          <cell r="B53" t="str">
            <v>Хајрудиновић Денис</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t="str">
            <v>Василијевић Ленка</v>
          </cell>
        </row>
        <row r="65">
          <cell r="B65" t="str">
            <v>Војиновић Лазар</v>
          </cell>
        </row>
        <row r="66">
          <cell r="B66" t="str">
            <v>Глишовић Лукић Вук</v>
          </cell>
        </row>
        <row r="67">
          <cell r="B67" t="str">
            <v>Гојковић Војкан</v>
          </cell>
        </row>
        <row r="68">
          <cell r="B68" t="str">
            <v>Јевтић Вања</v>
          </cell>
        </row>
        <row r="69">
          <cell r="B69" t="str">
            <v>Јевремовић Ива</v>
          </cell>
        </row>
        <row r="70">
          <cell r="B70" t="str">
            <v>Костовски Александра</v>
          </cell>
        </row>
        <row r="71">
          <cell r="B71" t="str">
            <v>Красојевић Ђорђе</v>
          </cell>
        </row>
        <row r="72">
          <cell r="B72" t="str">
            <v>Миловановић Лена</v>
          </cell>
        </row>
        <row r="73">
          <cell r="B73" t="str">
            <v>Паспаљ Никола</v>
          </cell>
        </row>
        <row r="74">
          <cell r="B74" t="str">
            <v>Петровић Инес</v>
          </cell>
        </row>
        <row r="75">
          <cell r="B75" t="str">
            <v>Петровић Наталија</v>
          </cell>
        </row>
        <row r="76">
          <cell r="B76" t="str">
            <v>Премовић Матеја</v>
          </cell>
        </row>
        <row r="77">
          <cell r="B77" t="str">
            <v>Радовановић Мартина</v>
          </cell>
        </row>
        <row r="78">
          <cell r="B78" t="str">
            <v>Ружичић Јована</v>
          </cell>
        </row>
        <row r="79">
          <cell r="B79" t="str">
            <v>Савић Павле</v>
          </cell>
        </row>
        <row r="80">
          <cell r="B80" t="str">
            <v>Солујић Марија</v>
          </cell>
        </row>
        <row r="81">
          <cell r="B81" t="str">
            <v>Танасковић Огњен</v>
          </cell>
        </row>
        <row r="82">
          <cell r="B82" t="str">
            <v>Терзић Никола</v>
          </cell>
        </row>
        <row r="83">
          <cell r="B83" t="str">
            <v>Ћајић Александар</v>
          </cell>
        </row>
        <row r="84">
          <cell r="B84" t="str">
            <v>Филиповић Никола</v>
          </cell>
        </row>
        <row r="85">
          <cell r="B85" t="str">
            <v>Цупарић Марко</v>
          </cell>
        </row>
        <row r="86">
          <cell r="B86" t="str">
            <v>Шутић Никола</v>
          </cell>
        </row>
        <row r="87">
          <cell r="B87">
            <v>0</v>
          </cell>
        </row>
        <row r="88">
          <cell r="B88">
            <v>0</v>
          </cell>
        </row>
        <row r="89">
          <cell r="B89">
            <v>0</v>
          </cell>
        </row>
        <row r="90">
          <cell r="B90">
            <v>0</v>
          </cell>
        </row>
        <row r="91">
          <cell r="B91">
            <v>0</v>
          </cell>
        </row>
        <row r="92">
          <cell r="B92">
            <v>0</v>
          </cell>
        </row>
        <row r="93">
          <cell r="B93">
            <v>0</v>
          </cell>
        </row>
        <row r="99">
          <cell r="B99" t="str">
            <v>Енглески језик</v>
          </cell>
        </row>
        <row r="100">
          <cell r="B100" t="str">
            <v>Немачки језик</v>
          </cell>
        </row>
        <row r="101">
          <cell r="B101" t="str">
            <v>Француски језик</v>
          </cell>
        </row>
        <row r="102">
          <cell r="B102" t="str">
            <v>Италијански језик</v>
          </cell>
        </row>
        <row r="103">
          <cell r="B103" t="str">
            <v>Шпански језик</v>
          </cell>
        </row>
        <row r="104">
          <cell r="B104" t="str">
            <v>Руски језик</v>
          </cell>
        </row>
        <row r="109">
          <cell r="B109" t="str">
            <v>Марко (Александар) Баралић</v>
          </cell>
        </row>
        <row r="110">
          <cell r="B110" t="str">
            <v>Вељко (Милош) Видојевић</v>
          </cell>
        </row>
        <row r="111">
          <cell r="B111" t="str">
            <v>Вељко (Дејан) Вујановић</v>
          </cell>
        </row>
        <row r="112">
          <cell r="B112" t="str">
            <v>Марко (Јовица) Драгићевић</v>
          </cell>
        </row>
        <row r="113">
          <cell r="B113" t="str">
            <v>Исидора (Саша) Ђурђевић</v>
          </cell>
        </row>
        <row r="114">
          <cell r="B114" t="str">
            <v>Вељко (Саша) Јоксић</v>
          </cell>
        </row>
        <row r="115">
          <cell r="B115" t="str">
            <v>Павле (Зоран) Ковачевић</v>
          </cell>
        </row>
        <row r="116">
          <cell r="B116" t="str">
            <v>Теодора (Бобан) Ковачевић</v>
          </cell>
        </row>
        <row r="117">
          <cell r="B117" t="str">
            <v>Страхиња (Александер) Крсмановић</v>
          </cell>
        </row>
        <row r="118">
          <cell r="B118" t="str">
            <v>Јована (Владица) Лазаревић</v>
          </cell>
        </row>
        <row r="119">
          <cell r="B119" t="str">
            <v>Сара (Горан) Луковић</v>
          </cell>
        </row>
        <row r="120">
          <cell r="B120" t="str">
            <v>Сања (Саша) Марјановић</v>
          </cell>
        </row>
        <row r="121">
          <cell r="B121" t="str">
            <v>Ивона (Небојша) Марковић</v>
          </cell>
        </row>
        <row r="122">
          <cell r="B122" t="str">
            <v>Милош (Радисав) Мићовић</v>
          </cell>
        </row>
        <row r="123">
          <cell r="B123" t="str">
            <v>Славко (Слободан) Мишовић</v>
          </cell>
        </row>
        <row r="124">
          <cell r="B124" t="str">
            <v>Ања (Бојан) Недељковић</v>
          </cell>
        </row>
        <row r="125">
          <cell r="B125" t="str">
            <v>Мина (Дејан) Несторовић</v>
          </cell>
        </row>
        <row r="126">
          <cell r="B126" t="str">
            <v>Данило (Саша) Петковић</v>
          </cell>
        </row>
        <row r="127">
          <cell r="B127" t="str">
            <v>Немања (Бобан) Петровић</v>
          </cell>
        </row>
        <row r="128">
          <cell r="B128" t="str">
            <v>Никола (Михаило) Петровић</v>
          </cell>
        </row>
        <row r="129">
          <cell r="B129" t="str">
            <v>Лука (Владимир) Рајић</v>
          </cell>
        </row>
        <row r="130">
          <cell r="B130" t="str">
            <v>Лазар (Александар) Росић</v>
          </cell>
        </row>
        <row r="131">
          <cell r="B131" t="str">
            <v>Милица (Ивица) Стојановић</v>
          </cell>
        </row>
        <row r="132">
          <cell r="B132" t="str">
            <v>Јелена (Горан) Тарлановић</v>
          </cell>
        </row>
        <row r="133">
          <cell r="B133" t="str">
            <v>Катарина (Раде) Тешић</v>
          </cell>
        </row>
        <row r="134">
          <cell r="B134" t="e">
            <v>#VALUE!</v>
          </cell>
        </row>
        <row r="135">
          <cell r="B135" t="e">
            <v>#VALUE!</v>
          </cell>
        </row>
        <row r="136">
          <cell r="B136" t="e">
            <v>#VALUE!</v>
          </cell>
        </row>
        <row r="137">
          <cell r="B137" t="e">
            <v>#VALUE!</v>
          </cell>
        </row>
        <row r="138">
          <cell r="B138" t="e">
            <v>#VALUE!</v>
          </cell>
        </row>
        <row r="139">
          <cell r="B139">
            <v>0</v>
          </cell>
        </row>
        <row r="140">
          <cell r="B140" t="str">
            <v>Николина (Зоран) Бакић</v>
          </cell>
        </row>
        <row r="141">
          <cell r="B141" t="str">
            <v>Милица (Миљан) Вуковић</v>
          </cell>
        </row>
        <row r="142">
          <cell r="B142" t="str">
            <v>Вељко (Драган) Вучићевић</v>
          </cell>
        </row>
        <row r="143">
          <cell r="B143" t="str">
            <v>Нина (Слободан ) Гавриловић</v>
          </cell>
        </row>
        <row r="144">
          <cell r="B144" t="str">
            <v>Лазар (Јасна) Илић</v>
          </cell>
        </row>
        <row r="145">
          <cell r="B145" t="str">
            <v>Исидора (Милорад) Јевтић</v>
          </cell>
        </row>
        <row r="146">
          <cell r="B146" t="str">
            <v>Роса (Виолета) Лазаревић</v>
          </cell>
        </row>
        <row r="147">
          <cell r="B147" t="str">
            <v>Валентина (Миодраг) Љујић</v>
          </cell>
        </row>
        <row r="148">
          <cell r="B148" t="str">
            <v>Анастасија (Марко) Марковић</v>
          </cell>
        </row>
        <row r="149">
          <cell r="B149" t="str">
            <v>Алекса (Радован) Миловић</v>
          </cell>
        </row>
        <row r="150">
          <cell r="B150" t="str">
            <v>Сара (Данило) Мирјанић</v>
          </cell>
        </row>
        <row r="151">
          <cell r="B151" t="str">
            <v>Милош (Ивица) Николић</v>
          </cell>
        </row>
        <row r="152">
          <cell r="B152" t="str">
            <v>Доситеј (Милић) Обрадовић</v>
          </cell>
        </row>
        <row r="153">
          <cell r="B153" t="str">
            <v>Теодора (Радовин) Павловић</v>
          </cell>
        </row>
        <row r="154">
          <cell r="B154" t="str">
            <v>Александра (Саша) Рајиновић</v>
          </cell>
        </row>
        <row r="155">
          <cell r="B155" t="str">
            <v>Божидар (Мирјана) Ракочевић</v>
          </cell>
        </row>
        <row r="156">
          <cell r="B156" t="str">
            <v>Адам (Марко) Ристовић</v>
          </cell>
        </row>
        <row r="157">
          <cell r="B157" t="str">
            <v>Стефан (Мирослав) Стефановић</v>
          </cell>
        </row>
        <row r="158">
          <cell r="B158" t="str">
            <v>Сања (Владислав) Трнавац</v>
          </cell>
        </row>
        <row r="159">
          <cell r="B159" t="str">
            <v>Стефан (Зоран) Узуновић</v>
          </cell>
        </row>
        <row r="160">
          <cell r="B160" t="str">
            <v>Денис (Тамара) Хајрудиновић</v>
          </cell>
        </row>
        <row r="161">
          <cell r="B161" t="e">
            <v>#VALUE!</v>
          </cell>
        </row>
        <row r="162">
          <cell r="B162" t="e">
            <v>#VALUE!</v>
          </cell>
        </row>
        <row r="163">
          <cell r="B163" t="e">
            <v>#VALUE!</v>
          </cell>
        </row>
        <row r="164">
          <cell r="B164" t="e">
            <v>#VALUE!</v>
          </cell>
        </row>
        <row r="165">
          <cell r="B165" t="e">
            <v>#VALUE!</v>
          </cell>
        </row>
        <row r="166">
          <cell r="B166" t="e">
            <v>#VALUE!</v>
          </cell>
        </row>
        <row r="167">
          <cell r="B167" t="e">
            <v>#VALUE!</v>
          </cell>
        </row>
        <row r="168">
          <cell r="B168" t="e">
            <v>#VALUE!</v>
          </cell>
        </row>
        <row r="169">
          <cell r="B169" t="e">
            <v>#VALUE!</v>
          </cell>
        </row>
        <row r="170">
          <cell r="B170">
            <v>0</v>
          </cell>
        </row>
        <row r="171">
          <cell r="B171" t="str">
            <v>Ленка (Горан) Василијевић</v>
          </cell>
        </row>
        <row r="172">
          <cell r="B172" t="str">
            <v>Лазар (Радосав) Војиновић</v>
          </cell>
        </row>
        <row r="173">
          <cell r="B173" t="str">
            <v>Лукић Вук (Жељко) Глишовић</v>
          </cell>
        </row>
        <row r="174">
          <cell r="B174" t="str">
            <v>Војкан (Небојша) Гојковић</v>
          </cell>
        </row>
        <row r="175">
          <cell r="B175" t="str">
            <v>Вања (Небојша) Јевтић</v>
          </cell>
        </row>
        <row r="176">
          <cell r="B176" t="str">
            <v>Ива (Звонко) Јевремовић</v>
          </cell>
        </row>
        <row r="177">
          <cell r="B177" t="str">
            <v>Александра (Александар) Костовски</v>
          </cell>
        </row>
        <row r="178">
          <cell r="B178" t="str">
            <v>Ђорђе (Жељко) Красојевић</v>
          </cell>
        </row>
        <row r="179">
          <cell r="B179" t="str">
            <v>Лена (Предраг) Миловановић</v>
          </cell>
        </row>
        <row r="180">
          <cell r="B180" t="str">
            <v>Никола (Раде) Паспаљ</v>
          </cell>
        </row>
        <row r="181">
          <cell r="B181" t="str">
            <v>Инес (Дејан) Петровић</v>
          </cell>
        </row>
        <row r="182">
          <cell r="B182" t="str">
            <v>Наталија (Вучета) Петровић</v>
          </cell>
        </row>
        <row r="183">
          <cell r="B183" t="str">
            <v>Матеја (Зоран) Премовић</v>
          </cell>
        </row>
        <row r="184">
          <cell r="B184" t="str">
            <v>Мартина (Југослав) Радовановић</v>
          </cell>
        </row>
        <row r="185">
          <cell r="B185" t="str">
            <v>Јована (Дејан) Ружичић</v>
          </cell>
        </row>
        <row r="186">
          <cell r="B186" t="str">
            <v>Павле (Светислав) Савић</v>
          </cell>
        </row>
        <row r="187">
          <cell r="B187" t="str">
            <v>Марија (Александар) Солујић</v>
          </cell>
        </row>
        <row r="188">
          <cell r="B188" t="str">
            <v>Огњен (Божидар) Танасковић</v>
          </cell>
        </row>
        <row r="189">
          <cell r="B189" t="str">
            <v>Никола (Живко) Терзић</v>
          </cell>
        </row>
        <row r="190">
          <cell r="B190" t="str">
            <v>Александар (Зоран) Ћајић</v>
          </cell>
        </row>
        <row r="191">
          <cell r="B191" t="str">
            <v>Никола (Горан) Филиповић</v>
          </cell>
        </row>
        <row r="192">
          <cell r="B192" t="str">
            <v>Марко (Зоран) Цупарић</v>
          </cell>
        </row>
        <row r="193">
          <cell r="B193" t="str">
            <v>Никола (Предраг) Шутић</v>
          </cell>
        </row>
        <row r="194">
          <cell r="B194" t="e">
            <v>#VALUE!</v>
          </cell>
        </row>
        <row r="195">
          <cell r="B195" t="e">
            <v>#VALUE!</v>
          </cell>
        </row>
        <row r="196">
          <cell r="B196" t="e">
            <v>#VALUE!</v>
          </cell>
        </row>
        <row r="197">
          <cell r="B197" t="e">
            <v>#VALUE!</v>
          </cell>
        </row>
        <row r="198">
          <cell r="B198" t="e">
            <v>#VALUE!</v>
          </cell>
        </row>
        <row r="199">
          <cell r="B199" t="e">
            <v>#VALUE!</v>
          </cell>
        </row>
        <row r="200">
          <cell r="B200" t="e">
            <v>#VALUE!</v>
          </cell>
        </row>
      </sheetData>
      <sheetData sheetId="3"/>
      <sheetData sheetId="4"/>
      <sheetData sheetId="5"/>
      <sheetData sheetId="6">
        <row r="54">
          <cell r="A54" t="str">
            <v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slob@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8"/>
  <sheetViews>
    <sheetView showGridLines="0" tabSelected="1" workbookViewId="0">
      <selection activeCell="F2" sqref="F2:I9"/>
    </sheetView>
  </sheetViews>
  <sheetFormatPr defaultRowHeight="12.75" x14ac:dyDescent="0.2"/>
  <cols>
    <col min="1" max="1" width="22.140625" style="202" customWidth="1"/>
    <col min="2" max="2" width="28.5703125" style="202" customWidth="1"/>
    <col min="3" max="3" width="1.7109375" style="202" customWidth="1"/>
    <col min="4" max="4" width="6.85546875" style="202" customWidth="1"/>
    <col min="5" max="5" width="9.140625" style="202"/>
    <col min="6" max="6" width="12.85546875" style="202" customWidth="1"/>
    <col min="7" max="8" width="9.140625" style="202"/>
    <col min="9" max="9" width="8" style="202" customWidth="1"/>
    <col min="10" max="16384" width="9.140625" style="202"/>
  </cols>
  <sheetData>
    <row r="1" spans="1:12" ht="15" customHeight="1" thickBot="1" x14ac:dyDescent="0.25">
      <c r="A1" s="224" t="s">
        <v>104</v>
      </c>
      <c r="B1" s="225" t="s">
        <v>105</v>
      </c>
      <c r="C1" s="226"/>
      <c r="D1" s="226"/>
      <c r="E1" s="227"/>
      <c r="F1" s="227"/>
      <c r="G1" s="227"/>
      <c r="H1" s="227"/>
      <c r="I1" s="227"/>
    </row>
    <row r="2" spans="1:12" ht="14.25" customHeight="1" thickBot="1" x14ac:dyDescent="0.25">
      <c r="A2" s="224" t="s">
        <v>106</v>
      </c>
      <c r="B2" s="225" t="s">
        <v>107</v>
      </c>
      <c r="C2" s="226"/>
      <c r="D2" s="469" t="s">
        <v>139</v>
      </c>
      <c r="E2" s="470"/>
      <c r="F2" s="473" t="s">
        <v>157</v>
      </c>
      <c r="G2" s="474"/>
      <c r="H2" s="474"/>
      <c r="I2" s="475"/>
    </row>
    <row r="3" spans="1:12" ht="14.25" customHeight="1" thickBot="1" x14ac:dyDescent="0.25">
      <c r="A3" s="224" t="s">
        <v>108</v>
      </c>
      <c r="B3" s="225" t="s">
        <v>109</v>
      </c>
      <c r="C3" s="226"/>
      <c r="D3" s="471"/>
      <c r="E3" s="472"/>
      <c r="F3" s="476"/>
      <c r="G3" s="477"/>
      <c r="H3" s="477"/>
      <c r="I3" s="478"/>
    </row>
    <row r="4" spans="1:12" ht="14.25" customHeight="1" thickBot="1" x14ac:dyDescent="0.25">
      <c r="A4" s="224" t="s">
        <v>110</v>
      </c>
      <c r="B4" s="228" t="s">
        <v>111</v>
      </c>
      <c r="C4" s="226"/>
      <c r="D4" s="480" t="s">
        <v>140</v>
      </c>
      <c r="E4" s="481"/>
      <c r="F4" s="476"/>
      <c r="G4" s="477"/>
      <c r="H4" s="477"/>
      <c r="I4" s="478"/>
    </row>
    <row r="5" spans="1:12" ht="13.5" customHeight="1" thickBot="1" x14ac:dyDescent="0.25">
      <c r="A5" s="224" t="s">
        <v>112</v>
      </c>
      <c r="B5" s="225" t="s">
        <v>113</v>
      </c>
      <c r="C5" s="226"/>
      <c r="D5" s="226"/>
      <c r="E5" s="227"/>
      <c r="F5" s="476"/>
      <c r="G5" s="477"/>
      <c r="H5" s="477"/>
      <c r="I5" s="478"/>
    </row>
    <row r="6" spans="1:12" ht="12.75" customHeight="1" thickBot="1" x14ac:dyDescent="0.25">
      <c r="A6" s="224" t="s">
        <v>114</v>
      </c>
      <c r="B6" s="229">
        <v>2018</v>
      </c>
      <c r="C6" s="230" t="s">
        <v>115</v>
      </c>
      <c r="D6" s="458" t="str">
        <f>(B6+1)&amp;"."</f>
        <v>2019.</v>
      </c>
      <c r="E6" s="227"/>
      <c r="F6" s="476"/>
      <c r="G6" s="477"/>
      <c r="H6" s="477"/>
      <c r="I6" s="478"/>
    </row>
    <row r="7" spans="1:12" ht="25.5" customHeight="1" thickBot="1" x14ac:dyDescent="0.25">
      <c r="A7" s="231" t="s">
        <v>116</v>
      </c>
      <c r="B7" s="482" t="s">
        <v>117</v>
      </c>
      <c r="C7" s="483"/>
      <c r="D7" s="484"/>
      <c r="E7" s="227"/>
      <c r="F7" s="476"/>
      <c r="G7" s="477"/>
      <c r="H7" s="477"/>
      <c r="I7" s="478"/>
    </row>
    <row r="8" spans="1:12" ht="13.5" customHeight="1" x14ac:dyDescent="0.2">
      <c r="A8" s="227"/>
      <c r="B8" s="227"/>
      <c r="C8" s="227"/>
      <c r="D8" s="227"/>
      <c r="E8" s="227"/>
      <c r="F8" s="476"/>
      <c r="G8" s="477"/>
      <c r="H8" s="477"/>
      <c r="I8" s="478"/>
    </row>
    <row r="9" spans="1:12" ht="26.25" customHeight="1" thickBot="1" x14ac:dyDescent="0.25">
      <c r="A9" s="410"/>
      <c r="B9" s="407"/>
      <c r="C9" s="232"/>
      <c r="D9" s="396"/>
      <c r="E9" s="395"/>
      <c r="F9" s="479"/>
      <c r="G9" s="477"/>
      <c r="H9" s="477"/>
      <c r="I9" s="478"/>
    </row>
    <row r="10" spans="1:12" ht="25.5" customHeight="1" x14ac:dyDescent="0.2">
      <c r="A10" s="409" t="s">
        <v>172</v>
      </c>
      <c r="B10" s="408" t="s">
        <v>169</v>
      </c>
      <c r="C10" s="489" t="s">
        <v>171</v>
      </c>
      <c r="D10" s="490"/>
      <c r="E10" s="490"/>
      <c r="F10" s="490"/>
      <c r="G10" s="488" t="s">
        <v>170</v>
      </c>
      <c r="H10" s="488"/>
      <c r="I10" s="488"/>
    </row>
    <row r="11" spans="1:12" ht="27.75" customHeight="1" x14ac:dyDescent="0.2">
      <c r="A11" s="233" t="s">
        <v>138</v>
      </c>
      <c r="B11" s="406" t="s">
        <v>90</v>
      </c>
      <c r="C11" s="485" t="s">
        <v>91</v>
      </c>
      <c r="D11" s="486"/>
      <c r="E11" s="486"/>
      <c r="F11" s="487"/>
      <c r="G11" s="485" t="s">
        <v>92</v>
      </c>
      <c r="H11" s="486"/>
      <c r="I11" s="487"/>
      <c r="J11" s="234"/>
      <c r="K11" s="235"/>
      <c r="L11" s="235"/>
    </row>
    <row r="12" spans="1:12" x14ac:dyDescent="0.2">
      <c r="A12" s="227"/>
      <c r="B12" s="227"/>
      <c r="C12" s="227"/>
      <c r="D12" s="227"/>
      <c r="E12" s="227"/>
      <c r="F12" s="227"/>
      <c r="G12" s="227"/>
      <c r="H12" s="227"/>
      <c r="I12" s="227"/>
    </row>
    <row r="13" spans="1:12" x14ac:dyDescent="0.2">
      <c r="A13" s="227"/>
      <c r="B13" s="227"/>
      <c r="C13" s="227"/>
      <c r="D13" s="227"/>
      <c r="E13" s="227"/>
      <c r="F13" s="227"/>
      <c r="G13" s="227"/>
      <c r="H13" s="227"/>
      <c r="I13" s="227"/>
    </row>
    <row r="14" spans="1:12" ht="84" customHeight="1" x14ac:dyDescent="0.2">
      <c r="A14" s="467" t="s">
        <v>192</v>
      </c>
      <c r="B14" s="467"/>
      <c r="C14" s="467"/>
      <c r="D14" s="467"/>
      <c r="E14" s="467"/>
      <c r="F14" s="467"/>
      <c r="G14" s="467"/>
      <c r="H14" s="467"/>
      <c r="I14" s="467"/>
    </row>
    <row r="15" spans="1:12" ht="14.25" customHeight="1" x14ac:dyDescent="0.2">
      <c r="A15" s="491" t="s">
        <v>194</v>
      </c>
      <c r="B15" s="491"/>
      <c r="C15" s="491"/>
      <c r="D15" s="491"/>
      <c r="E15" s="491"/>
      <c r="H15" s="468" t="s">
        <v>191</v>
      </c>
      <c r="I15" s="468"/>
    </row>
    <row r="16" spans="1:12" ht="12" customHeight="1" x14ac:dyDescent="0.2">
      <c r="A16" s="173"/>
    </row>
    <row r="17" spans="8:9" x14ac:dyDescent="0.2">
      <c r="H17" s="464" t="s">
        <v>100</v>
      </c>
      <c r="I17" s="464"/>
    </row>
    <row r="18" spans="8:9" x14ac:dyDescent="0.2">
      <c r="H18" s="465" t="s">
        <v>118</v>
      </c>
      <c r="I18" s="466"/>
    </row>
  </sheetData>
  <sheetProtection algorithmName="SHA-512" hashValue="b52nKElxLMc5YdaZW0y8v8e1UjV9TSwVarVh2ExXmv8UwWyv6uYmdNSwpF4hMnweF5rEATntrvSnZG3bEE6Krw==" saltValue="0lbSEJnq1ysOZCma0nufQw==" spinCount="100000" sheet="1" objects="1" scenarios="1"/>
  <mergeCells count="13">
    <mergeCell ref="H17:I17"/>
    <mergeCell ref="H18:I18"/>
    <mergeCell ref="A14:I14"/>
    <mergeCell ref="H15:I15"/>
    <mergeCell ref="D2:E3"/>
    <mergeCell ref="F2:I9"/>
    <mergeCell ref="D4:E4"/>
    <mergeCell ref="B7:D7"/>
    <mergeCell ref="C11:F11"/>
    <mergeCell ref="G11:I11"/>
    <mergeCell ref="G10:I10"/>
    <mergeCell ref="C10:F10"/>
    <mergeCell ref="A15:E15"/>
  </mergeCells>
  <hyperlinks>
    <hyperlink ref="H18" r:id="rId1"/>
  </hyperlinks>
  <pageMargins left="1.38" right="1.0900000000000001" top="1" bottom="1" header="0.5" footer="0.5"/>
  <pageSetup orientation="landscape"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Y109"/>
  <sheetViews>
    <sheetView showGridLines="0" workbookViewId="0">
      <selection activeCell="F3" sqref="F3:Q3"/>
    </sheetView>
  </sheetViews>
  <sheetFormatPr defaultRowHeight="12.75" x14ac:dyDescent="0.2"/>
  <cols>
    <col min="1" max="1" width="2" style="15" customWidth="1"/>
    <col min="2" max="22" width="6" style="15" customWidth="1"/>
    <col min="23" max="23" width="5.7109375" style="15" customWidth="1"/>
    <col min="24" max="24" width="0.140625" style="15" customWidth="1"/>
    <col min="25" max="25" width="5.85546875" style="15" hidden="1" customWidth="1"/>
    <col min="26" max="26" width="5.7109375" style="15" customWidth="1"/>
    <col min="27" max="27" width="5.5703125" style="15" customWidth="1"/>
    <col min="28" max="28" width="6.140625" style="15" customWidth="1"/>
    <col min="29" max="29" width="5.85546875" style="15" customWidth="1"/>
    <col min="30" max="30" width="6" style="15" customWidth="1"/>
    <col min="31" max="31" width="5.7109375" style="15" customWidth="1"/>
    <col min="32" max="32" width="6.28515625" style="15" customWidth="1"/>
    <col min="33" max="16384" width="9.140625" style="15"/>
  </cols>
  <sheetData>
    <row r="3" spans="1:22" ht="39.75" customHeight="1" x14ac:dyDescent="0.2">
      <c r="A3" s="397"/>
      <c r="B3" s="397"/>
      <c r="C3" s="397"/>
      <c r="D3" s="397"/>
      <c r="E3" s="397"/>
      <c r="F3" s="675" t="s">
        <v>93</v>
      </c>
      <c r="G3" s="675"/>
      <c r="H3" s="675"/>
      <c r="I3" s="675"/>
      <c r="J3" s="675"/>
      <c r="K3" s="675"/>
      <c r="L3" s="675"/>
      <c r="M3" s="675"/>
      <c r="N3" s="675"/>
      <c r="O3" s="675"/>
      <c r="P3" s="675"/>
      <c r="Q3" s="675"/>
      <c r="R3" s="397"/>
      <c r="S3" s="397"/>
      <c r="T3" s="397"/>
      <c r="U3" s="397"/>
      <c r="V3" s="397"/>
    </row>
    <row r="4" spans="1:22" x14ac:dyDescent="0.2">
      <c r="G4" s="411"/>
      <c r="H4" s="412"/>
      <c r="I4" s="689" t="s">
        <v>164</v>
      </c>
      <c r="J4" s="689"/>
      <c r="K4" s="689"/>
      <c r="L4" s="690" t="str">
        <f>'Подаци о школи'!B6&amp;"/"&amp;'Подаци о школи'!D6</f>
        <v>2018/2019.</v>
      </c>
      <c r="M4" s="691"/>
      <c r="N4" s="412"/>
      <c r="O4" s="412"/>
      <c r="P4" s="412"/>
    </row>
    <row r="5" spans="1:22" ht="13.5" thickBot="1" x14ac:dyDescent="0.25"/>
    <row r="6" spans="1:22" ht="13.5" thickBot="1" x14ac:dyDescent="0.25">
      <c r="A6" s="641" t="s">
        <v>86</v>
      </c>
      <c r="B6" s="642"/>
      <c r="C6" s="642"/>
      <c r="D6" s="642"/>
      <c r="E6" s="643"/>
      <c r="F6" s="277" t="str">
        <f>'Подаци о школи'!G11</f>
        <v>&lt;354</v>
      </c>
      <c r="G6" s="123"/>
      <c r="H6" s="644" t="s">
        <v>141</v>
      </c>
      <c r="I6" s="645"/>
      <c r="J6" s="645"/>
      <c r="K6" s="645"/>
      <c r="L6" s="645"/>
      <c r="M6" s="645"/>
      <c r="N6" s="645"/>
      <c r="O6" s="645"/>
      <c r="P6" s="645"/>
      <c r="Q6" s="645"/>
      <c r="R6" s="645"/>
      <c r="S6" s="645"/>
      <c r="T6" s="645"/>
      <c r="U6" s="645"/>
      <c r="V6" s="645"/>
    </row>
    <row r="7" spans="1:22" x14ac:dyDescent="0.2">
      <c r="H7" s="671" t="s">
        <v>142</v>
      </c>
      <c r="I7" s="672"/>
      <c r="J7" s="672"/>
      <c r="K7" s="672"/>
      <c r="L7" s="672"/>
      <c r="M7" s="669" t="s">
        <v>143</v>
      </c>
      <c r="N7" s="670"/>
      <c r="O7" s="670"/>
      <c r="P7" s="670"/>
      <c r="Q7" s="670"/>
      <c r="R7" s="669" t="s">
        <v>144</v>
      </c>
      <c r="S7" s="670"/>
      <c r="T7" s="670"/>
      <c r="U7" s="670"/>
      <c r="V7" s="670"/>
    </row>
    <row r="8" spans="1:22" x14ac:dyDescent="0.2">
      <c r="B8" s="699" t="s">
        <v>165</v>
      </c>
      <c r="C8" s="699"/>
      <c r="D8" s="699"/>
      <c r="E8" s="699"/>
      <c r="F8" s="699"/>
      <c r="G8" s="699"/>
      <c r="H8" s="699"/>
      <c r="I8" s="699"/>
      <c r="J8" s="699"/>
      <c r="K8" s="699"/>
      <c r="L8" s="699"/>
      <c r="M8" s="699"/>
      <c r="N8" s="699"/>
      <c r="O8" s="699"/>
      <c r="P8" s="699"/>
      <c r="Q8" s="699"/>
      <c r="R8" s="699"/>
      <c r="S8" s="699"/>
      <c r="T8" s="699"/>
      <c r="U8" s="700"/>
      <c r="V8" s="700"/>
    </row>
    <row r="9" spans="1:22" ht="26.25" customHeight="1" thickBot="1" x14ac:dyDescent="0.25">
      <c r="B9" s="648" t="str">
        <f>'Оцене 1.'!A2</f>
        <v>5. РАЗРЕД</v>
      </c>
      <c r="C9" s="648"/>
      <c r="D9" s="648"/>
      <c r="E9" s="121"/>
      <c r="F9" s="121"/>
      <c r="G9" s="121"/>
      <c r="H9" s="121"/>
      <c r="I9" s="121"/>
      <c r="J9" s="121"/>
      <c r="K9" s="121"/>
      <c r="L9" s="121"/>
      <c r="M9" s="121"/>
      <c r="N9" s="121"/>
      <c r="O9" s="121"/>
      <c r="P9" s="121"/>
      <c r="Q9" s="121"/>
      <c r="R9" s="121"/>
      <c r="S9" s="121"/>
      <c r="T9" s="626" t="s">
        <v>80</v>
      </c>
      <c r="U9" s="627"/>
      <c r="V9" s="627"/>
    </row>
    <row r="10" spans="1:22" ht="16.5" customHeight="1" x14ac:dyDescent="0.2">
      <c r="A10" s="122"/>
      <c r="B10" s="628" t="s">
        <v>57</v>
      </c>
      <c r="C10" s="629"/>
      <c r="D10" s="630"/>
      <c r="E10" s="631" t="s">
        <v>58</v>
      </c>
      <c r="F10" s="632"/>
      <c r="G10" s="632"/>
      <c r="H10" s="632"/>
      <c r="I10" s="632"/>
      <c r="J10" s="632"/>
      <c r="K10" s="632"/>
      <c r="L10" s="633"/>
      <c r="M10" s="334"/>
      <c r="N10" s="401"/>
      <c r="O10" s="634" t="s">
        <v>59</v>
      </c>
      <c r="P10" s="634"/>
      <c r="Q10" s="634"/>
      <c r="R10" s="634"/>
      <c r="S10" s="634"/>
      <c r="T10" s="634"/>
      <c r="U10" s="634"/>
      <c r="V10" s="635"/>
    </row>
    <row r="11" spans="1:22" ht="38.25" customHeight="1" x14ac:dyDescent="0.2">
      <c r="A11" s="122"/>
      <c r="B11" s="646" t="s">
        <v>156</v>
      </c>
      <c r="C11" s="664" t="s">
        <v>60</v>
      </c>
      <c r="D11" s="666" t="s">
        <v>61</v>
      </c>
      <c r="E11" s="668" t="s">
        <v>62</v>
      </c>
      <c r="F11" s="640"/>
      <c r="G11" s="639" t="s">
        <v>63</v>
      </c>
      <c r="H11" s="640"/>
      <c r="I11" s="639" t="s">
        <v>64</v>
      </c>
      <c r="J11" s="640"/>
      <c r="K11" s="649" t="s">
        <v>65</v>
      </c>
      <c r="L11" s="650"/>
      <c r="M11" s="651" t="s">
        <v>66</v>
      </c>
      <c r="N11" s="652"/>
      <c r="O11" s="653" t="s">
        <v>67</v>
      </c>
      <c r="P11" s="654"/>
      <c r="Q11" s="663" t="s">
        <v>173</v>
      </c>
      <c r="R11" s="653"/>
      <c r="S11" s="657" t="s">
        <v>68</v>
      </c>
      <c r="T11" s="653"/>
      <c r="U11" s="655" t="s">
        <v>65</v>
      </c>
      <c r="V11" s="656"/>
    </row>
    <row r="12" spans="1:22" ht="82.5" customHeight="1" thickBot="1" x14ac:dyDescent="0.25">
      <c r="A12" s="122"/>
      <c r="B12" s="647"/>
      <c r="C12" s="665"/>
      <c r="D12" s="667"/>
      <c r="E12" s="117" t="s">
        <v>57</v>
      </c>
      <c r="F12" s="118" t="s">
        <v>69</v>
      </c>
      <c r="G12" s="118" t="s">
        <v>57</v>
      </c>
      <c r="H12" s="118" t="s">
        <v>69</v>
      </c>
      <c r="I12" s="118" t="s">
        <v>57</v>
      </c>
      <c r="J12" s="118" t="s">
        <v>69</v>
      </c>
      <c r="K12" s="118" t="s">
        <v>57</v>
      </c>
      <c r="L12" s="119" t="s">
        <v>69</v>
      </c>
      <c r="M12" s="309" t="s">
        <v>57</v>
      </c>
      <c r="N12" s="308" t="s">
        <v>69</v>
      </c>
      <c r="O12" s="336" t="s">
        <v>57</v>
      </c>
      <c r="P12" s="337" t="s">
        <v>69</v>
      </c>
      <c r="Q12" s="338" t="s">
        <v>57</v>
      </c>
      <c r="R12" s="337" t="s">
        <v>69</v>
      </c>
      <c r="S12" s="338" t="s">
        <v>57</v>
      </c>
      <c r="T12" s="337" t="s">
        <v>69</v>
      </c>
      <c r="U12" s="338" t="s">
        <v>57</v>
      </c>
      <c r="V12" s="339" t="s">
        <v>69</v>
      </c>
    </row>
    <row r="13" spans="1:22" ht="27" customHeight="1" thickBot="1" x14ac:dyDescent="0.25">
      <c r="A13" s="122"/>
      <c r="B13" s="320">
        <f>'Општи успех 2.'!C5</f>
        <v>1</v>
      </c>
      <c r="C13" s="321">
        <f>B13-D13</f>
        <v>1</v>
      </c>
      <c r="D13" s="322">
        <f>COUNTIF('Оцене 2.'!AE4:AE33,"&gt;0")</f>
        <v>0</v>
      </c>
      <c r="E13" s="323">
        <f>COUNTIF('Оцене 2.'!AC4:AC33,"&lt;26")-X22</f>
        <v>0</v>
      </c>
      <c r="F13" s="324">
        <f>SUMIF('Оцене 2.'!AC4:AC33,"&lt;26")</f>
        <v>0</v>
      </c>
      <c r="G13" s="324">
        <f>COUNTIF('Оцене 2.'!AC4:AC33,F6)-E13-X22</f>
        <v>0</v>
      </c>
      <c r="H13" s="324">
        <f>SUMIF('Оцене 2.'!AC4:AC33,F6)-F13</f>
        <v>0</v>
      </c>
      <c r="I13" s="324">
        <f>COUNTIF('Оцене 2.'!AC4:AC33,"&gt;0")-E13-G13</f>
        <v>0</v>
      </c>
      <c r="J13" s="324">
        <f>SUMIF('Оцене 2.'!AC4:AC33,"&gt;0")-F13-H13</f>
        <v>0</v>
      </c>
      <c r="K13" s="324">
        <f>E13+G13+I13</f>
        <v>0</v>
      </c>
      <c r="L13" s="325">
        <f>F13+H13+J13</f>
        <v>0</v>
      </c>
      <c r="M13" s="349">
        <f>COUNTIF('Оцене 2.'!AD4:AD33,"&lt;8")-Y22</f>
        <v>0</v>
      </c>
      <c r="N13" s="350">
        <f>SUMIF('Оцене 2.'!AD4:AD33,"&lt;8")</f>
        <v>0</v>
      </c>
      <c r="O13" s="340">
        <f>COUNTIF('Оцене 2.'!AD4:AD33,"&lt;18")-M13-Y22</f>
        <v>0</v>
      </c>
      <c r="P13" s="341">
        <f>SUMIF('Оцене 2.'!AD4:AD33,"&lt;18")-N13</f>
        <v>0</v>
      </c>
      <c r="Q13" s="341">
        <f>COUNTIF('Оцене 2.'!AD4:AD33,"&lt;26")-M13-O13-Y22</f>
        <v>0</v>
      </c>
      <c r="R13" s="341">
        <f>SUMIF('Оцене 2.'!AD4:AD33,"&lt;26")-N13-P13</f>
        <v>0</v>
      </c>
      <c r="S13" s="341">
        <f>COUNTIF('Оцене 2.'!AD4:AD33,"&gt;25")</f>
        <v>0</v>
      </c>
      <c r="T13" s="342">
        <f>SUMIF('Оцене 2.'!AD4:AD33,"&gt;25")</f>
        <v>0</v>
      </c>
      <c r="U13" s="343">
        <f>M13+O13+Q13+S13</f>
        <v>0</v>
      </c>
      <c r="V13" s="344">
        <f>N13+P13+R13+T13</f>
        <v>0</v>
      </c>
    </row>
    <row r="14" spans="1:22" x14ac:dyDescent="0.2">
      <c r="E14" s="120"/>
      <c r="F14" s="120"/>
      <c r="G14" s="120"/>
      <c r="H14" s="120"/>
      <c r="I14" s="120"/>
      <c r="J14" s="120"/>
      <c r="K14" s="120"/>
      <c r="L14" s="120"/>
      <c r="M14" s="120"/>
      <c r="N14" s="120"/>
      <c r="O14" s="120"/>
      <c r="P14" s="120"/>
      <c r="Q14" s="120"/>
      <c r="R14" s="120"/>
      <c r="S14" s="120"/>
      <c r="T14" s="120"/>
    </row>
    <row r="15" spans="1:22" ht="13.5" thickBot="1" x14ac:dyDescent="0.25">
      <c r="B15" s="698" t="str">
        <f>I4</f>
        <v>2. полугодиште</v>
      </c>
      <c r="C15" s="559"/>
      <c r="D15" s="559"/>
      <c r="E15" s="559"/>
      <c r="F15" s="120"/>
      <c r="G15" s="120"/>
      <c r="H15" s="120"/>
      <c r="I15" s="120"/>
      <c r="J15" s="120"/>
      <c r="K15" s="120"/>
      <c r="L15" s="120"/>
      <c r="M15" s="120"/>
      <c r="N15" s="120"/>
      <c r="O15" s="120"/>
      <c r="P15" s="120"/>
      <c r="Q15" s="120"/>
      <c r="R15" s="120"/>
      <c r="S15" s="120"/>
      <c r="T15" s="120"/>
    </row>
    <row r="16" spans="1:22" ht="18.75" customHeight="1" x14ac:dyDescent="0.2">
      <c r="B16" s="628" t="s">
        <v>57</v>
      </c>
      <c r="C16" s="629"/>
      <c r="D16" s="630"/>
      <c r="E16" s="658" t="s">
        <v>58</v>
      </c>
      <c r="F16" s="659"/>
      <c r="G16" s="659"/>
      <c r="H16" s="659"/>
      <c r="I16" s="659"/>
      <c r="J16" s="659"/>
      <c r="K16" s="660" t="s">
        <v>59</v>
      </c>
      <c r="L16" s="661"/>
      <c r="M16" s="661"/>
      <c r="N16" s="661"/>
      <c r="O16" s="661"/>
      <c r="P16" s="662"/>
      <c r="Q16" s="310"/>
      <c r="R16" s="311"/>
      <c r="S16" s="311"/>
      <c r="T16" s="311"/>
      <c r="U16" s="311"/>
      <c r="V16" s="311"/>
    </row>
    <row r="17" spans="2:25" ht="33.75" customHeight="1" x14ac:dyDescent="0.2">
      <c r="B17" s="646" t="s">
        <v>156</v>
      </c>
      <c r="C17" s="664" t="s">
        <v>60</v>
      </c>
      <c r="D17" s="666" t="s">
        <v>61</v>
      </c>
      <c r="E17" s="677" t="s">
        <v>153</v>
      </c>
      <c r="F17" s="678"/>
      <c r="G17" s="679" t="s">
        <v>154</v>
      </c>
      <c r="H17" s="680"/>
      <c r="I17" s="681" t="s">
        <v>65</v>
      </c>
      <c r="J17" s="682"/>
      <c r="K17" s="683" t="s">
        <v>62</v>
      </c>
      <c r="L17" s="684"/>
      <c r="M17" s="685" t="s">
        <v>155</v>
      </c>
      <c r="N17" s="686"/>
      <c r="O17" s="636" t="s">
        <v>65</v>
      </c>
      <c r="P17" s="637"/>
      <c r="Q17" s="399"/>
      <c r="R17" s="400"/>
      <c r="S17" s="400"/>
      <c r="T17" s="400"/>
      <c r="U17" s="382"/>
      <c r="V17" s="382"/>
    </row>
    <row r="18" spans="2:25" ht="81.75" customHeight="1" thickBot="1" x14ac:dyDescent="0.25">
      <c r="B18" s="647"/>
      <c r="C18" s="665"/>
      <c r="D18" s="667"/>
      <c r="E18" s="316" t="s">
        <v>57</v>
      </c>
      <c r="F18" s="307" t="s">
        <v>69</v>
      </c>
      <c r="G18" s="317" t="s">
        <v>57</v>
      </c>
      <c r="H18" s="307" t="s">
        <v>69</v>
      </c>
      <c r="I18" s="317" t="s">
        <v>57</v>
      </c>
      <c r="J18" s="306" t="s">
        <v>69</v>
      </c>
      <c r="K18" s="302" t="s">
        <v>57</v>
      </c>
      <c r="L18" s="303" t="s">
        <v>69</v>
      </c>
      <c r="M18" s="318" t="s">
        <v>57</v>
      </c>
      <c r="N18" s="304" t="s">
        <v>69</v>
      </c>
      <c r="O18" s="319" t="s">
        <v>57</v>
      </c>
      <c r="P18" s="305" t="s">
        <v>69</v>
      </c>
      <c r="Q18" s="312"/>
      <c r="R18" s="313"/>
      <c r="S18" s="313"/>
      <c r="T18" s="313"/>
      <c r="U18" s="313"/>
      <c r="V18" s="313"/>
    </row>
    <row r="19" spans="2:25" ht="25.5" customHeight="1" thickBot="1" x14ac:dyDescent="0.25">
      <c r="B19" s="326">
        <f>'Општи успех 2.'!C5</f>
        <v>1</v>
      </c>
      <c r="C19" s="321">
        <f>B19-D19</f>
        <v>1</v>
      </c>
      <c r="D19" s="322">
        <f>COUNTIF('Оцене 2.'!AB4:AB33,"&gt;0")</f>
        <v>0</v>
      </c>
      <c r="E19" s="327">
        <f>COUNTIF('Оцене 2.'!Z4:Z33,"&lt;201")</f>
        <v>0</v>
      </c>
      <c r="F19" s="328">
        <f>SUMIF('Оцене 2.'!Z4:Z33,"&lt;201")</f>
        <v>0</v>
      </c>
      <c r="G19" s="328">
        <f>COUNTIF('Оцене 2.'!Z4:Z33,"&gt;200")</f>
        <v>0</v>
      </c>
      <c r="H19" s="328">
        <f>SUMIF('Оцене 2.'!Z4:Z33,"&gt;200")</f>
        <v>0</v>
      </c>
      <c r="I19" s="328">
        <f>E19+G19</f>
        <v>0</v>
      </c>
      <c r="J19" s="329">
        <f>F19+H19</f>
        <v>0</v>
      </c>
      <c r="K19" s="330">
        <f>COUNTIF('Оцене 2.'!AA4:AA33,"&lt;26")</f>
        <v>0</v>
      </c>
      <c r="L19" s="420">
        <f>SUMIF('Оцене 2.'!AA4:AA33,"&lt;26")</f>
        <v>0</v>
      </c>
      <c r="M19" s="421">
        <f>COUNTIF('Оцене 2.'!AA4:AA33,"&gt;25")</f>
        <v>0</v>
      </c>
      <c r="N19" s="421">
        <f>SUMIF('Оцене 2.'!AA4:AA33,"&gt;25")</f>
        <v>0</v>
      </c>
      <c r="O19" s="332">
        <f>K19+M19</f>
        <v>0</v>
      </c>
      <c r="P19" s="331">
        <f>L19+N19</f>
        <v>0</v>
      </c>
      <c r="Q19" s="314"/>
      <c r="R19" s="315"/>
      <c r="S19" s="315"/>
      <c r="T19" s="315"/>
      <c r="U19" s="315"/>
      <c r="V19" s="315"/>
    </row>
    <row r="20" spans="2:25" x14ac:dyDescent="0.2">
      <c r="E20" s="120"/>
      <c r="F20" s="120"/>
      <c r="G20" s="120"/>
      <c r="H20" s="120"/>
      <c r="I20" s="120"/>
      <c r="J20" s="120"/>
      <c r="K20" s="120"/>
      <c r="L20" s="120"/>
      <c r="M20" s="120"/>
      <c r="N20" s="120"/>
      <c r="O20" s="120"/>
      <c r="P20" s="120"/>
      <c r="Q20" s="120"/>
      <c r="R20" s="120"/>
      <c r="S20" s="120"/>
      <c r="T20" s="120"/>
    </row>
    <row r="21" spans="2:25" ht="13.5" thickBot="1" x14ac:dyDescent="0.25">
      <c r="B21" s="703" t="s">
        <v>165</v>
      </c>
      <c r="C21" s="559"/>
      <c r="D21" s="559"/>
      <c r="E21" s="559"/>
      <c r="F21" s="120"/>
      <c r="G21" s="120"/>
      <c r="H21" s="120"/>
      <c r="I21" s="120"/>
      <c r="J21" s="120"/>
      <c r="K21" s="120"/>
      <c r="L21" s="120"/>
      <c r="M21" s="120"/>
      <c r="N21" s="120"/>
      <c r="O21" s="120"/>
      <c r="P21" s="120"/>
      <c r="Q21" s="120"/>
      <c r="R21" s="120"/>
      <c r="S21" s="120"/>
      <c r="T21" s="120"/>
    </row>
    <row r="22" spans="2:25" ht="18.75" customHeight="1" x14ac:dyDescent="0.2">
      <c r="B22" s="628" t="s">
        <v>57</v>
      </c>
      <c r="C22" s="629"/>
      <c r="D22" s="630"/>
      <c r="E22" s="658" t="s">
        <v>58</v>
      </c>
      <c r="F22" s="659"/>
      <c r="G22" s="659"/>
      <c r="H22" s="659"/>
      <c r="I22" s="659"/>
      <c r="J22" s="659"/>
      <c r="K22" s="660" t="s">
        <v>59</v>
      </c>
      <c r="L22" s="661"/>
      <c r="M22" s="661"/>
      <c r="N22" s="661"/>
      <c r="O22" s="661"/>
      <c r="P22" s="662"/>
      <c r="Q22" s="120"/>
      <c r="R22" s="120"/>
      <c r="S22" s="120"/>
      <c r="T22" s="120"/>
      <c r="X22" s="419">
        <f>COUNTIF('Оцене 2.'!AC4:AC33,"=0")</f>
        <v>30</v>
      </c>
      <c r="Y22" s="419">
        <f>COUNTIF('Оцене 2.'!AD4:AD33,"=0")</f>
        <v>30</v>
      </c>
    </row>
    <row r="23" spans="2:25" ht="35.25" customHeight="1" x14ac:dyDescent="0.2">
      <c r="B23" s="646" t="s">
        <v>156</v>
      </c>
      <c r="C23" s="664" t="s">
        <v>60</v>
      </c>
      <c r="D23" s="666" t="s">
        <v>61</v>
      </c>
      <c r="E23" s="677" t="s">
        <v>153</v>
      </c>
      <c r="F23" s="678"/>
      <c r="G23" s="679" t="s">
        <v>154</v>
      </c>
      <c r="H23" s="680"/>
      <c r="I23" s="681" t="s">
        <v>65</v>
      </c>
      <c r="J23" s="682"/>
      <c r="K23" s="683" t="s">
        <v>62</v>
      </c>
      <c r="L23" s="684"/>
      <c r="M23" s="685" t="s">
        <v>155</v>
      </c>
      <c r="N23" s="686"/>
      <c r="O23" s="636" t="s">
        <v>65</v>
      </c>
      <c r="P23" s="637"/>
      <c r="Q23" s="120"/>
      <c r="R23" s="120"/>
      <c r="S23" s="120"/>
      <c r="T23" s="120"/>
    </row>
    <row r="24" spans="2:25" ht="84.75" customHeight="1" thickBot="1" x14ac:dyDescent="0.25">
      <c r="B24" s="647"/>
      <c r="C24" s="665"/>
      <c r="D24" s="667"/>
      <c r="E24" s="316" t="s">
        <v>57</v>
      </c>
      <c r="F24" s="307" t="s">
        <v>69</v>
      </c>
      <c r="G24" s="317" t="s">
        <v>57</v>
      </c>
      <c r="H24" s="307" t="s">
        <v>69</v>
      </c>
      <c r="I24" s="317" t="s">
        <v>57</v>
      </c>
      <c r="J24" s="306" t="s">
        <v>69</v>
      </c>
      <c r="K24" s="302" t="s">
        <v>57</v>
      </c>
      <c r="L24" s="303" t="s">
        <v>69</v>
      </c>
      <c r="M24" s="318" t="s">
        <v>57</v>
      </c>
      <c r="N24" s="304" t="s">
        <v>69</v>
      </c>
      <c r="O24" s="319" t="s">
        <v>57</v>
      </c>
      <c r="P24" s="305" t="s">
        <v>69</v>
      </c>
      <c r="Q24" s="120"/>
      <c r="R24" s="120"/>
      <c r="S24" s="120"/>
      <c r="T24" s="120"/>
    </row>
    <row r="25" spans="2:25" ht="27.75" customHeight="1" thickBot="1" x14ac:dyDescent="0.25">
      <c r="B25" s="326">
        <f>'Општи успех 2.'!C5</f>
        <v>1</v>
      </c>
      <c r="C25" s="321">
        <f>B25-D25</f>
        <v>1</v>
      </c>
      <c r="D25" s="322">
        <f>COUNTIF('Оцене 2.'!AE4:AE33,"&gt;0")</f>
        <v>0</v>
      </c>
      <c r="E25" s="418">
        <f>COUNTIF('Оцене 2.'!AC4:AC33,"&lt;201")-X22</f>
        <v>0</v>
      </c>
      <c r="F25" s="328">
        <f>SUMIF('Оцене 2.'!AC4:AC33,"&lt;201")</f>
        <v>0</v>
      </c>
      <c r="G25" s="328">
        <f>COUNTIF('Оцене 2.'!AC4:AC33,"&gt;200")</f>
        <v>0</v>
      </c>
      <c r="H25" s="328">
        <f>SUMIF('Оцене 2.'!AC4:AC33,"&gt;200")</f>
        <v>0</v>
      </c>
      <c r="I25" s="328">
        <f>E25+G25</f>
        <v>0</v>
      </c>
      <c r="J25" s="329">
        <f>F25+H25</f>
        <v>0</v>
      </c>
      <c r="K25" s="330">
        <f>COUNTIF('Оцене 2.'!AD4:AD33,"&lt;26")-Y22</f>
        <v>0</v>
      </c>
      <c r="L25" s="420">
        <f>SUMIF('Оцене 2.'!AD4:AD33,"&lt;26")</f>
        <v>0</v>
      </c>
      <c r="M25" s="421">
        <f>COUNTIF('Оцене 2.'!AD4:AD33,"&gt;25")</f>
        <v>0</v>
      </c>
      <c r="N25" s="421">
        <f>SUMIF('Оцене 2.'!AD4:AD33,"&gt;25")</f>
        <v>0</v>
      </c>
      <c r="O25" s="332">
        <f>K25+M25</f>
        <v>0</v>
      </c>
      <c r="P25" s="331">
        <f>L25+N25</f>
        <v>0</v>
      </c>
      <c r="Q25" s="120"/>
      <c r="R25" s="120"/>
      <c r="S25" s="120"/>
      <c r="T25" s="120"/>
    </row>
    <row r="26" spans="2:25" x14ac:dyDescent="0.2">
      <c r="E26" s="120"/>
      <c r="F26" s="120"/>
      <c r="G26" s="120"/>
      <c r="H26" s="120"/>
      <c r="I26" s="120"/>
      <c r="J26" s="120"/>
      <c r="K26" s="120"/>
      <c r="L26" s="120"/>
      <c r="M26" s="120"/>
      <c r="N26" s="120"/>
      <c r="O26" s="120"/>
      <c r="P26" s="120"/>
      <c r="Q26" s="120"/>
      <c r="R26" s="120"/>
      <c r="S26" s="120"/>
      <c r="T26" s="120"/>
    </row>
    <row r="27" spans="2:25" x14ac:dyDescent="0.2">
      <c r="E27" s="120"/>
      <c r="F27" s="120"/>
      <c r="G27" s="120"/>
      <c r="H27" s="120"/>
      <c r="I27" s="120"/>
      <c r="J27" s="120"/>
      <c r="K27" s="120"/>
      <c r="L27" s="120"/>
      <c r="M27" s="120"/>
      <c r="N27" s="120"/>
      <c r="O27" s="120"/>
      <c r="P27" s="120"/>
      <c r="Q27" s="120"/>
      <c r="R27" s="120"/>
      <c r="S27" s="120"/>
      <c r="T27" s="120"/>
    </row>
    <row r="28" spans="2:25" x14ac:dyDescent="0.2">
      <c r="E28" s="120"/>
      <c r="F28" s="120"/>
      <c r="G28" s="120"/>
      <c r="H28" s="120"/>
      <c r="I28" s="120"/>
      <c r="J28" s="120"/>
      <c r="K28" s="120"/>
      <c r="L28" s="120"/>
      <c r="M28" s="120"/>
      <c r="N28" s="120"/>
      <c r="O28" s="120"/>
      <c r="P28" s="120"/>
      <c r="Q28" s="120"/>
      <c r="R28" s="120"/>
      <c r="S28" s="120"/>
      <c r="T28" s="120"/>
    </row>
    <row r="29" spans="2:25" x14ac:dyDescent="0.2">
      <c r="E29" s="120"/>
      <c r="F29" s="120"/>
      <c r="G29" s="120"/>
      <c r="H29" s="120"/>
      <c r="I29" s="120"/>
      <c r="J29" s="120"/>
      <c r="K29" s="120"/>
      <c r="L29" s="120"/>
      <c r="M29" s="120"/>
      <c r="N29" s="120"/>
      <c r="O29" s="120"/>
      <c r="P29" s="120"/>
      <c r="Q29" s="120"/>
      <c r="R29" s="120"/>
      <c r="S29" s="120"/>
      <c r="T29" s="120"/>
    </row>
    <row r="30" spans="2:25" ht="37.5" customHeight="1" x14ac:dyDescent="0.2">
      <c r="E30" s="120"/>
      <c r="F30" s="676" t="str">
        <f>F3</f>
        <v>ПРЕГЛЕД ИЗОСТАНАКА УЧЕНИКА</v>
      </c>
      <c r="G30" s="676"/>
      <c r="H30" s="676"/>
      <c r="I30" s="676"/>
      <c r="J30" s="676"/>
      <c r="K30" s="676"/>
      <c r="L30" s="676"/>
      <c r="M30" s="676"/>
      <c r="N30" s="676"/>
      <c r="O30" s="676"/>
      <c r="P30" s="676"/>
      <c r="Q30" s="676"/>
      <c r="R30" s="120"/>
      <c r="S30" s="120"/>
      <c r="T30" s="120"/>
    </row>
    <row r="31" spans="2:25" ht="12.75" customHeight="1" x14ac:dyDescent="0.2">
      <c r="E31" s="120"/>
      <c r="F31" s="398"/>
      <c r="G31" s="398"/>
      <c r="H31" s="398"/>
      <c r="I31" s="692" t="str">
        <f>I4</f>
        <v>2. полугодиште</v>
      </c>
      <c r="J31" s="692"/>
      <c r="K31" s="692"/>
      <c r="L31" s="693" t="str">
        <f>L4</f>
        <v>2018/2019.</v>
      </c>
      <c r="M31" s="693"/>
      <c r="N31" s="398"/>
      <c r="O31" s="398"/>
      <c r="P31" s="398"/>
      <c r="Q31" s="398"/>
      <c r="R31" s="120"/>
      <c r="S31" s="120"/>
      <c r="T31" s="120"/>
    </row>
    <row r="32" spans="2:25" ht="12.75" customHeight="1" thickBot="1" x14ac:dyDescent="0.25">
      <c r="E32" s="120"/>
      <c r="F32" s="398"/>
      <c r="G32" s="398"/>
      <c r="H32" s="398"/>
      <c r="I32" s="398"/>
      <c r="J32" s="398"/>
      <c r="K32" s="398"/>
      <c r="L32" s="398"/>
      <c r="M32" s="398"/>
      <c r="N32" s="398"/>
      <c r="O32" s="398"/>
      <c r="P32" s="398"/>
      <c r="Q32" s="398"/>
      <c r="R32" s="120"/>
      <c r="S32" s="120"/>
      <c r="T32" s="120"/>
    </row>
    <row r="33" spans="1:22" ht="12.75" customHeight="1" thickBot="1" x14ac:dyDescent="0.25">
      <c r="A33" s="641" t="s">
        <v>86</v>
      </c>
      <c r="B33" s="642"/>
      <c r="C33" s="642"/>
      <c r="D33" s="642"/>
      <c r="E33" s="643"/>
      <c r="F33" s="277" t="str">
        <f>F6</f>
        <v>&lt;354</v>
      </c>
      <c r="G33" s="123"/>
      <c r="H33" s="644" t="s">
        <v>141</v>
      </c>
      <c r="I33" s="645"/>
      <c r="J33" s="645"/>
      <c r="K33" s="645"/>
      <c r="L33" s="645"/>
      <c r="M33" s="645"/>
      <c r="N33" s="645"/>
      <c r="O33" s="645"/>
      <c r="P33" s="645"/>
      <c r="Q33" s="645"/>
      <c r="R33" s="645"/>
      <c r="S33" s="645"/>
      <c r="T33" s="645"/>
      <c r="U33" s="645"/>
      <c r="V33" s="645"/>
    </row>
    <row r="34" spans="1:22" ht="13.5" customHeight="1" x14ac:dyDescent="0.2">
      <c r="H34" s="671" t="s">
        <v>142</v>
      </c>
      <c r="I34" s="672"/>
      <c r="J34" s="672"/>
      <c r="K34" s="672"/>
      <c r="L34" s="672"/>
      <c r="M34" s="669" t="s">
        <v>143</v>
      </c>
      <c r="N34" s="670"/>
      <c r="O34" s="670"/>
      <c r="P34" s="670"/>
      <c r="Q34" s="670"/>
      <c r="R34" s="669" t="s">
        <v>144</v>
      </c>
      <c r="S34" s="670"/>
      <c r="T34" s="670"/>
      <c r="U34" s="670"/>
      <c r="V34" s="670"/>
    </row>
    <row r="35" spans="1:22" x14ac:dyDescent="0.2">
      <c r="B35" s="696" t="s">
        <v>165</v>
      </c>
      <c r="C35" s="466"/>
      <c r="D35" s="466"/>
      <c r="E35" s="466"/>
      <c r="F35" s="120"/>
      <c r="G35" s="120"/>
      <c r="H35" s="120"/>
      <c r="I35" s="120"/>
      <c r="J35" s="120"/>
      <c r="K35" s="120"/>
      <c r="L35" s="120"/>
      <c r="M35" s="120"/>
      <c r="N35" s="120"/>
      <c r="O35" s="120"/>
      <c r="P35" s="120"/>
      <c r="Q35" s="120"/>
      <c r="R35" s="120"/>
      <c r="S35" s="120"/>
      <c r="T35" s="120"/>
    </row>
    <row r="36" spans="1:22" ht="27" customHeight="1" thickBot="1" x14ac:dyDescent="0.25">
      <c r="B36" s="648" t="str">
        <f>'Оцене 1.'!A37</f>
        <v>5. РАЗРЕД</v>
      </c>
      <c r="C36" s="648"/>
      <c r="D36" s="648"/>
      <c r="T36" s="626" t="s">
        <v>81</v>
      </c>
      <c r="U36" s="627"/>
      <c r="V36" s="627"/>
    </row>
    <row r="37" spans="1:22" ht="15.75" customHeight="1" x14ac:dyDescent="0.2">
      <c r="B37" s="628" t="s">
        <v>57</v>
      </c>
      <c r="C37" s="629"/>
      <c r="D37" s="630"/>
      <c r="E37" s="631" t="s">
        <v>58</v>
      </c>
      <c r="F37" s="632"/>
      <c r="G37" s="632"/>
      <c r="H37" s="632"/>
      <c r="I37" s="632"/>
      <c r="J37" s="632"/>
      <c r="K37" s="632"/>
      <c r="L37" s="633"/>
      <c r="M37" s="346"/>
      <c r="N37" s="401"/>
      <c r="O37" s="634" t="s">
        <v>59</v>
      </c>
      <c r="P37" s="634"/>
      <c r="Q37" s="634"/>
      <c r="R37" s="634"/>
      <c r="S37" s="634"/>
      <c r="T37" s="634"/>
      <c r="U37" s="634"/>
      <c r="V37" s="635"/>
    </row>
    <row r="38" spans="1:22" ht="37.5" customHeight="1" x14ac:dyDescent="0.2">
      <c r="B38" s="646" t="s">
        <v>156</v>
      </c>
      <c r="C38" s="664" t="s">
        <v>60</v>
      </c>
      <c r="D38" s="666" t="s">
        <v>61</v>
      </c>
      <c r="E38" s="668" t="s">
        <v>62</v>
      </c>
      <c r="F38" s="640"/>
      <c r="G38" s="639" t="s">
        <v>63</v>
      </c>
      <c r="H38" s="640"/>
      <c r="I38" s="639" t="s">
        <v>64</v>
      </c>
      <c r="J38" s="640"/>
      <c r="K38" s="649" t="s">
        <v>65</v>
      </c>
      <c r="L38" s="650"/>
      <c r="M38" s="651" t="s">
        <v>66</v>
      </c>
      <c r="N38" s="652"/>
      <c r="O38" s="653" t="s">
        <v>67</v>
      </c>
      <c r="P38" s="654"/>
      <c r="Q38" s="657" t="s">
        <v>173</v>
      </c>
      <c r="R38" s="653"/>
      <c r="S38" s="657" t="s">
        <v>68</v>
      </c>
      <c r="T38" s="653"/>
      <c r="U38" s="655" t="s">
        <v>65</v>
      </c>
      <c r="V38" s="656"/>
    </row>
    <row r="39" spans="1:22" ht="80.25" customHeight="1" thickBot="1" x14ac:dyDescent="0.25">
      <c r="B39" s="647"/>
      <c r="C39" s="665"/>
      <c r="D39" s="667"/>
      <c r="E39" s="333" t="s">
        <v>57</v>
      </c>
      <c r="F39" s="118" t="s">
        <v>69</v>
      </c>
      <c r="G39" s="301" t="s">
        <v>57</v>
      </c>
      <c r="H39" s="118" t="s">
        <v>69</v>
      </c>
      <c r="I39" s="301" t="s">
        <v>57</v>
      </c>
      <c r="J39" s="118" t="s">
        <v>69</v>
      </c>
      <c r="K39" s="301" t="s">
        <v>57</v>
      </c>
      <c r="L39" s="119" t="s">
        <v>69</v>
      </c>
      <c r="M39" s="351" t="s">
        <v>57</v>
      </c>
      <c r="N39" s="308" t="s">
        <v>69</v>
      </c>
      <c r="O39" s="336" t="s">
        <v>57</v>
      </c>
      <c r="P39" s="337" t="s">
        <v>69</v>
      </c>
      <c r="Q39" s="338" t="s">
        <v>57</v>
      </c>
      <c r="R39" s="337" t="s">
        <v>69</v>
      </c>
      <c r="S39" s="338" t="s">
        <v>57</v>
      </c>
      <c r="T39" s="337" t="s">
        <v>69</v>
      </c>
      <c r="U39" s="338" t="s">
        <v>57</v>
      </c>
      <c r="V39" s="339" t="s">
        <v>69</v>
      </c>
    </row>
    <row r="40" spans="1:22" ht="27.75" customHeight="1" thickBot="1" x14ac:dyDescent="0.25">
      <c r="B40" s="326">
        <f>'Општи успех 2.'!C31</f>
        <v>0</v>
      </c>
      <c r="C40" s="321">
        <f>B40-D40</f>
        <v>0</v>
      </c>
      <c r="D40" s="322">
        <f>COUNTIF('Оцене 2.'!AE39:AE68,"&gt;0")</f>
        <v>0</v>
      </c>
      <c r="E40" s="323">
        <f>COUNTIF('Оцене 2.'!AC39:AC68,"&lt;26")-X49</f>
        <v>0</v>
      </c>
      <c r="F40" s="324">
        <f>SUMIF('Оцене 2.'!AC39:AC68,"&lt;26")</f>
        <v>0</v>
      </c>
      <c r="G40" s="324">
        <f>COUNTIF('Оцене 2.'!AC39:AC68,F6)-E40-X49</f>
        <v>0</v>
      </c>
      <c r="H40" s="324">
        <f>SUMIF('Оцене 2.'!AC39:AC68,F6)-F40</f>
        <v>0</v>
      </c>
      <c r="I40" s="324">
        <f>COUNTIF('Оцене 2.'!AC39:AC68,"&gt;0")-E40-G40</f>
        <v>0</v>
      </c>
      <c r="J40" s="324">
        <f>SUMIF('Оцене 2.'!AC39:AC68,"&gt;0")-F40-H40</f>
        <v>0</v>
      </c>
      <c r="K40" s="324">
        <f>E40+G40+I40</f>
        <v>0</v>
      </c>
      <c r="L40" s="325">
        <f>F40+H40+J40</f>
        <v>0</v>
      </c>
      <c r="M40" s="349">
        <f>COUNTIF('Оцене 2.'!AD39:AD68,"&lt;8")-Y49</f>
        <v>0</v>
      </c>
      <c r="N40" s="350">
        <f>SUMIF('Оцене 2.'!AD39:AD68,"&lt;8")</f>
        <v>0</v>
      </c>
      <c r="O40" s="340">
        <f>COUNTIF('Оцене 2.'!AD39:AD68,"&lt;18")-M40-Y49</f>
        <v>0</v>
      </c>
      <c r="P40" s="341">
        <f>SUMIF('Оцене 2.'!AD39:AD68,"&lt;18")-N40</f>
        <v>0</v>
      </c>
      <c r="Q40" s="341">
        <f>COUNTIF('Оцене 2.'!AD39:AD68,"&lt;26")-M40-O40-Y49</f>
        <v>0</v>
      </c>
      <c r="R40" s="341">
        <f>SUMIF('Оцене 2.'!AD39:AD68,"&lt;26")-N40-P40</f>
        <v>0</v>
      </c>
      <c r="S40" s="341">
        <f>COUNTIF('Оцене 2.'!AD39:AD68,"&gt;25")</f>
        <v>0</v>
      </c>
      <c r="T40" s="342">
        <f>SUMIF('Оцене 2.'!AD39:AD68,"&gt;25")</f>
        <v>0</v>
      </c>
      <c r="U40" s="343">
        <f>M40+O40+Q40+S40</f>
        <v>0</v>
      </c>
      <c r="V40" s="344">
        <f>N40+P40+R40+T40</f>
        <v>0</v>
      </c>
    </row>
    <row r="42" spans="1:22" ht="13.5" thickBot="1" x14ac:dyDescent="0.25">
      <c r="B42" s="698" t="str">
        <f>I4</f>
        <v>2. полугодиште</v>
      </c>
      <c r="C42" s="698"/>
      <c r="D42" s="698"/>
      <c r="E42" s="698"/>
    </row>
    <row r="43" spans="1:22" ht="19.5" customHeight="1" x14ac:dyDescent="0.2">
      <c r="B43" s="628" t="s">
        <v>57</v>
      </c>
      <c r="C43" s="629"/>
      <c r="D43" s="630"/>
      <c r="E43" s="658" t="s">
        <v>58</v>
      </c>
      <c r="F43" s="659"/>
      <c r="G43" s="659"/>
      <c r="H43" s="659"/>
      <c r="I43" s="659"/>
      <c r="J43" s="659"/>
      <c r="K43" s="660" t="s">
        <v>59</v>
      </c>
      <c r="L43" s="661"/>
      <c r="M43" s="661"/>
      <c r="N43" s="661"/>
      <c r="O43" s="661"/>
      <c r="P43" s="662"/>
    </row>
    <row r="44" spans="1:22" ht="32.25" customHeight="1" x14ac:dyDescent="0.2">
      <c r="B44" s="646" t="s">
        <v>156</v>
      </c>
      <c r="C44" s="664" t="s">
        <v>60</v>
      </c>
      <c r="D44" s="666" t="s">
        <v>61</v>
      </c>
      <c r="E44" s="677" t="s">
        <v>153</v>
      </c>
      <c r="F44" s="678"/>
      <c r="G44" s="679" t="s">
        <v>154</v>
      </c>
      <c r="H44" s="680"/>
      <c r="I44" s="681" t="s">
        <v>65</v>
      </c>
      <c r="J44" s="682"/>
      <c r="K44" s="683" t="s">
        <v>62</v>
      </c>
      <c r="L44" s="684"/>
      <c r="M44" s="685" t="s">
        <v>155</v>
      </c>
      <c r="N44" s="686"/>
      <c r="O44" s="636" t="s">
        <v>65</v>
      </c>
      <c r="P44" s="637"/>
    </row>
    <row r="45" spans="1:22" ht="81" customHeight="1" thickBot="1" x14ac:dyDescent="0.25">
      <c r="B45" s="647"/>
      <c r="C45" s="665"/>
      <c r="D45" s="667"/>
      <c r="E45" s="316" t="s">
        <v>57</v>
      </c>
      <c r="F45" s="307" t="s">
        <v>69</v>
      </c>
      <c r="G45" s="317" t="s">
        <v>57</v>
      </c>
      <c r="H45" s="307" t="s">
        <v>69</v>
      </c>
      <c r="I45" s="317" t="s">
        <v>57</v>
      </c>
      <c r="J45" s="306" t="s">
        <v>69</v>
      </c>
      <c r="K45" s="302" t="s">
        <v>57</v>
      </c>
      <c r="L45" s="303" t="s">
        <v>69</v>
      </c>
      <c r="M45" s="318" t="s">
        <v>57</v>
      </c>
      <c r="N45" s="304" t="s">
        <v>69</v>
      </c>
      <c r="O45" s="319" t="s">
        <v>57</v>
      </c>
      <c r="P45" s="305" t="s">
        <v>69</v>
      </c>
    </row>
    <row r="46" spans="1:22" ht="28.5" customHeight="1" thickBot="1" x14ac:dyDescent="0.25">
      <c r="B46" s="326">
        <f>'Општи успех 2.'!C31</f>
        <v>0</v>
      </c>
      <c r="C46" s="321">
        <f>B46-D46</f>
        <v>0</v>
      </c>
      <c r="D46" s="322">
        <f>COUNTIF('Оцене 2.'!AB39:AB68,"&gt;0")</f>
        <v>0</v>
      </c>
      <c r="E46" s="327">
        <f>COUNTIF('Оцене 2.'!Z39:Z68,"&lt;201")</f>
        <v>0</v>
      </c>
      <c r="F46" s="328">
        <f>SUMIF('Оцене 2.'!Z39:Z68,"&lt;201")</f>
        <v>0</v>
      </c>
      <c r="G46" s="328">
        <f>COUNTIF('Оцене 2.'!Z39:Z68,"&gt;200")</f>
        <v>0</v>
      </c>
      <c r="H46" s="328">
        <f>SUMIF('Оцене 2.'!Z39:Z68,"&gt;200")</f>
        <v>0</v>
      </c>
      <c r="I46" s="328">
        <f>E46+G46</f>
        <v>0</v>
      </c>
      <c r="J46" s="329">
        <f>F46+H46</f>
        <v>0</v>
      </c>
      <c r="K46" s="330">
        <f>COUNTIF('Оцене 2.'!AA39:AA68,"&lt;26")</f>
        <v>0</v>
      </c>
      <c r="L46" s="420">
        <f>SUMIF('Оцене 2.'!AA39:AA68,"&lt;26")</f>
        <v>0</v>
      </c>
      <c r="M46" s="421">
        <f>COUNTIF('Оцене 2.'!AA39:AA68,"&gt;25")</f>
        <v>0</v>
      </c>
      <c r="N46" s="421">
        <f>SUMIF('Оцене 2.'!AA39:AA68,"&gt;25")</f>
        <v>0</v>
      </c>
      <c r="O46" s="332">
        <f>K46+M46</f>
        <v>0</v>
      </c>
      <c r="P46" s="331">
        <f>L46+N46</f>
        <v>0</v>
      </c>
    </row>
    <row r="47" spans="1:22" ht="14.25" customHeight="1" x14ac:dyDescent="0.2">
      <c r="B47" s="311"/>
      <c r="C47" s="311"/>
      <c r="D47" s="311"/>
      <c r="E47" s="311"/>
      <c r="F47" s="311"/>
      <c r="G47" s="311"/>
      <c r="H47" s="311"/>
      <c r="I47" s="311"/>
      <c r="J47" s="311"/>
      <c r="K47" s="311"/>
      <c r="L47" s="311"/>
      <c r="M47" s="311"/>
      <c r="N47" s="311"/>
      <c r="O47" s="311"/>
      <c r="P47" s="311"/>
      <c r="Q47" s="347"/>
      <c r="R47" s="347"/>
    </row>
    <row r="48" spans="1:22" ht="14.25" customHeight="1" thickBot="1" x14ac:dyDescent="0.25">
      <c r="B48" s="701" t="s">
        <v>165</v>
      </c>
      <c r="C48" s="702"/>
      <c r="D48" s="702"/>
      <c r="E48" s="702"/>
      <c r="F48" s="311"/>
      <c r="G48" s="311"/>
      <c r="H48" s="311"/>
      <c r="I48" s="311"/>
      <c r="J48" s="311"/>
      <c r="K48" s="311"/>
      <c r="L48" s="311"/>
      <c r="M48" s="311"/>
      <c r="N48" s="311"/>
      <c r="O48" s="311"/>
      <c r="P48" s="311"/>
      <c r="Q48" s="347"/>
      <c r="R48" s="347"/>
    </row>
    <row r="49" spans="1:25" ht="21" customHeight="1" x14ac:dyDescent="0.2">
      <c r="B49" s="628" t="s">
        <v>57</v>
      </c>
      <c r="C49" s="629"/>
      <c r="D49" s="630"/>
      <c r="E49" s="658" t="s">
        <v>58</v>
      </c>
      <c r="F49" s="659"/>
      <c r="G49" s="659"/>
      <c r="H49" s="659"/>
      <c r="I49" s="659"/>
      <c r="J49" s="659"/>
      <c r="K49" s="660" t="s">
        <v>59</v>
      </c>
      <c r="L49" s="661"/>
      <c r="M49" s="661"/>
      <c r="N49" s="661"/>
      <c r="O49" s="661"/>
      <c r="P49" s="662"/>
      <c r="Q49" s="347"/>
      <c r="R49" s="347"/>
      <c r="X49" s="419">
        <f>COUNTIF('Оцене 2.'!AC39:AC68,"=0")</f>
        <v>30</v>
      </c>
      <c r="Y49" s="419">
        <f>COUNTIF('Оцене 2.'!AD39:AD68,"=0")</f>
        <v>30</v>
      </c>
    </row>
    <row r="50" spans="1:25" ht="33" customHeight="1" x14ac:dyDescent="0.2">
      <c r="B50" s="646" t="s">
        <v>156</v>
      </c>
      <c r="C50" s="664" t="s">
        <v>60</v>
      </c>
      <c r="D50" s="666" t="s">
        <v>61</v>
      </c>
      <c r="E50" s="677" t="s">
        <v>153</v>
      </c>
      <c r="F50" s="678"/>
      <c r="G50" s="679" t="s">
        <v>154</v>
      </c>
      <c r="H50" s="680"/>
      <c r="I50" s="681" t="s">
        <v>65</v>
      </c>
      <c r="J50" s="682"/>
      <c r="K50" s="683" t="s">
        <v>62</v>
      </c>
      <c r="L50" s="684"/>
      <c r="M50" s="685" t="s">
        <v>155</v>
      </c>
      <c r="N50" s="686"/>
      <c r="O50" s="636" t="s">
        <v>65</v>
      </c>
      <c r="P50" s="637"/>
      <c r="Q50" s="347"/>
      <c r="R50" s="347"/>
    </row>
    <row r="51" spans="1:25" ht="81" customHeight="1" thickBot="1" x14ac:dyDescent="0.25">
      <c r="B51" s="647"/>
      <c r="C51" s="665"/>
      <c r="D51" s="667"/>
      <c r="E51" s="316" t="s">
        <v>57</v>
      </c>
      <c r="F51" s="307" t="s">
        <v>69</v>
      </c>
      <c r="G51" s="317" t="s">
        <v>57</v>
      </c>
      <c r="H51" s="307" t="s">
        <v>69</v>
      </c>
      <c r="I51" s="317" t="s">
        <v>57</v>
      </c>
      <c r="J51" s="306" t="s">
        <v>69</v>
      </c>
      <c r="K51" s="302" t="s">
        <v>57</v>
      </c>
      <c r="L51" s="303" t="s">
        <v>69</v>
      </c>
      <c r="M51" s="318" t="s">
        <v>57</v>
      </c>
      <c r="N51" s="304" t="s">
        <v>69</v>
      </c>
      <c r="O51" s="319" t="s">
        <v>57</v>
      </c>
      <c r="P51" s="305" t="s">
        <v>69</v>
      </c>
      <c r="Q51" s="347"/>
      <c r="R51" s="347"/>
    </row>
    <row r="52" spans="1:25" ht="29.25" customHeight="1" thickBot="1" x14ac:dyDescent="0.25">
      <c r="B52" s="326">
        <f>'Општи успех 2.'!C31</f>
        <v>0</v>
      </c>
      <c r="C52" s="321">
        <f>B52-D52</f>
        <v>0</v>
      </c>
      <c r="D52" s="322">
        <f>COUNTIF('Оцене 2.'!AE39:AE68,"&gt;0")</f>
        <v>0</v>
      </c>
      <c r="E52" s="418">
        <f>COUNTIF('Оцене 2.'!AC39:AC68,"&lt;201")-X49</f>
        <v>0</v>
      </c>
      <c r="F52" s="328">
        <f>SUMIF('Оцене 2.'!AC39:AC68,"&lt;201")</f>
        <v>0</v>
      </c>
      <c r="G52" s="328">
        <f>COUNTIF('Оцене 2.'!AC39:AC68,"&gt;200")</f>
        <v>0</v>
      </c>
      <c r="H52" s="328">
        <f>SUMIF('Оцене 2.'!AC39:AC68,"&gt;200")</f>
        <v>0</v>
      </c>
      <c r="I52" s="328">
        <f>E52+G52</f>
        <v>0</v>
      </c>
      <c r="J52" s="329">
        <f>F52+H52</f>
        <v>0</v>
      </c>
      <c r="K52" s="330">
        <f>COUNTIF('Оцене 2.'!AD39:AD68,"&lt;26")-Y49</f>
        <v>0</v>
      </c>
      <c r="L52" s="420">
        <f>SUMIF('Оцене 2.'!AD39:AD68,"&lt;26")</f>
        <v>0</v>
      </c>
      <c r="M52" s="421">
        <f>COUNTIF('Оцене 2.'!AD39:AD68,"&gt;25")</f>
        <v>0</v>
      </c>
      <c r="N52" s="421">
        <f>SUMIF('Оцене 2.'!AD39:AD68,"&gt;25")</f>
        <v>0</v>
      </c>
      <c r="O52" s="332">
        <f>K52+M52</f>
        <v>0</v>
      </c>
      <c r="P52" s="331">
        <f>L52+N52</f>
        <v>0</v>
      </c>
      <c r="Q52" s="347"/>
      <c r="R52" s="347"/>
    </row>
    <row r="53" spans="1:25" ht="14.25" customHeight="1" x14ac:dyDescent="0.2">
      <c r="B53" s="311"/>
      <c r="C53" s="311"/>
      <c r="D53" s="311"/>
      <c r="E53" s="311"/>
      <c r="F53" s="311"/>
      <c r="G53" s="311"/>
      <c r="H53" s="311"/>
      <c r="I53" s="311"/>
      <c r="J53" s="311"/>
      <c r="K53" s="311"/>
      <c r="L53" s="311"/>
      <c r="M53" s="311"/>
      <c r="N53" s="311"/>
      <c r="O53" s="311"/>
      <c r="P53" s="311"/>
      <c r="Q53" s="347"/>
      <c r="R53" s="347"/>
    </row>
    <row r="55" spans="1:25" x14ac:dyDescent="0.2">
      <c r="B55" s="311"/>
      <c r="C55" s="311"/>
      <c r="D55" s="311"/>
      <c r="E55" s="311"/>
      <c r="F55" s="311"/>
      <c r="G55" s="311"/>
      <c r="H55" s="311"/>
      <c r="I55" s="311"/>
      <c r="J55" s="311"/>
      <c r="K55" s="311"/>
      <c r="L55" s="311"/>
      <c r="M55" s="311"/>
      <c r="N55" s="311"/>
      <c r="O55" s="311"/>
      <c r="P55" s="311"/>
      <c r="Q55" s="311"/>
      <c r="R55" s="311"/>
      <c r="S55" s="311"/>
      <c r="T55" s="311"/>
      <c r="U55" s="311"/>
      <c r="V55" s="311"/>
    </row>
    <row r="56" spans="1:25" x14ac:dyDescent="0.2">
      <c r="B56" s="311"/>
      <c r="C56" s="311"/>
      <c r="D56" s="311"/>
      <c r="E56" s="311"/>
      <c r="F56" s="311"/>
      <c r="G56" s="311"/>
      <c r="H56" s="311"/>
      <c r="I56" s="311"/>
      <c r="J56" s="311"/>
      <c r="K56" s="311"/>
      <c r="L56" s="311"/>
      <c r="M56" s="311"/>
      <c r="N56" s="311"/>
      <c r="O56" s="311"/>
      <c r="P56" s="311"/>
      <c r="Q56" s="311"/>
      <c r="R56" s="311"/>
      <c r="S56" s="311"/>
      <c r="T56" s="311"/>
      <c r="U56" s="311"/>
      <c r="V56" s="311"/>
    </row>
    <row r="57" spans="1:25" ht="38.25" customHeight="1" x14ac:dyDescent="0.2">
      <c r="B57" s="311"/>
      <c r="C57" s="311"/>
      <c r="D57" s="311"/>
      <c r="E57" s="311"/>
      <c r="F57" s="638" t="str">
        <f>F3</f>
        <v>ПРЕГЛЕД ИЗОСТАНАКА УЧЕНИКА</v>
      </c>
      <c r="G57" s="638"/>
      <c r="H57" s="638"/>
      <c r="I57" s="638"/>
      <c r="J57" s="638"/>
      <c r="K57" s="638"/>
      <c r="L57" s="638"/>
      <c r="M57" s="638"/>
      <c r="N57" s="638"/>
      <c r="O57" s="638"/>
      <c r="P57" s="638"/>
      <c r="Q57" s="638"/>
      <c r="R57" s="311"/>
      <c r="S57" s="311"/>
      <c r="T57" s="311"/>
      <c r="U57" s="311"/>
      <c r="V57" s="311"/>
    </row>
    <row r="58" spans="1:25" ht="12.75" customHeight="1" x14ac:dyDescent="0.2">
      <c r="B58" s="311"/>
      <c r="C58" s="311"/>
      <c r="D58" s="311"/>
      <c r="E58" s="311"/>
      <c r="F58" s="402"/>
      <c r="G58" s="402"/>
      <c r="H58" s="402"/>
      <c r="I58" s="687" t="str">
        <f>I4</f>
        <v>2. полугодиште</v>
      </c>
      <c r="J58" s="687"/>
      <c r="K58" s="687"/>
      <c r="L58" s="688" t="str">
        <f>L4</f>
        <v>2018/2019.</v>
      </c>
      <c r="M58" s="688"/>
      <c r="N58" s="402"/>
      <c r="O58" s="402"/>
      <c r="P58" s="402"/>
      <c r="Q58" s="402"/>
      <c r="R58" s="311"/>
      <c r="S58" s="311"/>
      <c r="T58" s="311"/>
      <c r="U58" s="311"/>
      <c r="V58" s="311"/>
    </row>
    <row r="59" spans="1:25" ht="13.5" thickBot="1" x14ac:dyDescent="0.25">
      <c r="B59" s="311"/>
      <c r="C59" s="311"/>
      <c r="D59" s="311"/>
      <c r="E59" s="311"/>
      <c r="F59" s="311"/>
      <c r="G59" s="311"/>
      <c r="H59" s="311"/>
      <c r="I59" s="311"/>
      <c r="J59" s="311"/>
      <c r="K59" s="311"/>
      <c r="L59" s="311"/>
      <c r="M59" s="311"/>
      <c r="N59" s="311"/>
      <c r="O59" s="311"/>
      <c r="P59" s="311"/>
      <c r="Q59" s="311"/>
      <c r="R59" s="311"/>
      <c r="S59" s="311"/>
      <c r="T59" s="311"/>
      <c r="U59" s="311"/>
      <c r="V59" s="311"/>
    </row>
    <row r="60" spans="1:25" ht="13.5" thickBot="1" x14ac:dyDescent="0.25">
      <c r="A60" s="641" t="s">
        <v>86</v>
      </c>
      <c r="B60" s="642"/>
      <c r="C60" s="642"/>
      <c r="D60" s="642"/>
      <c r="E60" s="643"/>
      <c r="F60" s="277" t="str">
        <f>F6</f>
        <v>&lt;354</v>
      </c>
      <c r="G60" s="123"/>
      <c r="H60" s="644" t="s">
        <v>141</v>
      </c>
      <c r="I60" s="645"/>
      <c r="J60" s="645"/>
      <c r="K60" s="645"/>
      <c r="L60" s="645"/>
      <c r="M60" s="645"/>
      <c r="N60" s="645"/>
      <c r="O60" s="645"/>
      <c r="P60" s="645"/>
      <c r="Q60" s="645"/>
      <c r="R60" s="645"/>
      <c r="S60" s="645"/>
      <c r="T60" s="645"/>
      <c r="U60" s="645"/>
      <c r="V60" s="645"/>
    </row>
    <row r="61" spans="1:25" x14ac:dyDescent="0.2">
      <c r="H61" s="671" t="s">
        <v>142</v>
      </c>
      <c r="I61" s="672"/>
      <c r="J61" s="672"/>
      <c r="K61" s="672"/>
      <c r="L61" s="672"/>
      <c r="M61" s="669" t="s">
        <v>143</v>
      </c>
      <c r="N61" s="670"/>
      <c r="O61" s="670"/>
      <c r="P61" s="670"/>
      <c r="Q61" s="670"/>
      <c r="R61" s="669" t="s">
        <v>144</v>
      </c>
      <c r="S61" s="670"/>
      <c r="T61" s="670"/>
      <c r="U61" s="670"/>
      <c r="V61" s="670"/>
    </row>
    <row r="62" spans="1:25" x14ac:dyDescent="0.2">
      <c r="B62" s="704" t="s">
        <v>165</v>
      </c>
      <c r="C62" s="705"/>
      <c r="D62" s="705"/>
      <c r="E62" s="705"/>
      <c r="F62" s="347"/>
      <c r="G62" s="347"/>
      <c r="H62" s="347"/>
      <c r="I62" s="347"/>
      <c r="J62" s="347"/>
      <c r="K62" s="347"/>
      <c r="L62" s="347"/>
      <c r="M62" s="347"/>
      <c r="N62" s="347"/>
      <c r="O62" s="347"/>
      <c r="P62" s="347"/>
      <c r="Q62" s="347"/>
      <c r="R62" s="347"/>
      <c r="S62" s="347"/>
      <c r="T62" s="347"/>
      <c r="U62" s="347"/>
      <c r="V62" s="347"/>
    </row>
    <row r="63" spans="1:25" ht="27" customHeight="1" thickBot="1" x14ac:dyDescent="0.25">
      <c r="B63" s="648" t="str">
        <f>'Оцене 1.'!A72</f>
        <v>5. РАЗРЕД</v>
      </c>
      <c r="C63" s="648"/>
      <c r="D63" s="648"/>
      <c r="T63" s="626" t="s">
        <v>82</v>
      </c>
      <c r="U63" s="627"/>
      <c r="V63" s="627"/>
    </row>
    <row r="64" spans="1:25" ht="16.5" customHeight="1" x14ac:dyDescent="0.2">
      <c r="B64" s="628" t="s">
        <v>57</v>
      </c>
      <c r="C64" s="629"/>
      <c r="D64" s="630"/>
      <c r="E64" s="631" t="s">
        <v>58</v>
      </c>
      <c r="F64" s="632"/>
      <c r="G64" s="632"/>
      <c r="H64" s="632"/>
      <c r="I64" s="632"/>
      <c r="J64" s="632"/>
      <c r="K64" s="632"/>
      <c r="L64" s="633"/>
      <c r="M64" s="346"/>
      <c r="N64" s="401"/>
      <c r="O64" s="634" t="s">
        <v>59</v>
      </c>
      <c r="P64" s="634"/>
      <c r="Q64" s="634"/>
      <c r="R64" s="634"/>
      <c r="S64" s="634"/>
      <c r="T64" s="634"/>
      <c r="U64" s="634"/>
      <c r="V64" s="635"/>
    </row>
    <row r="65" spans="2:25" ht="37.5" customHeight="1" x14ac:dyDescent="0.2">
      <c r="B65" s="646" t="s">
        <v>156</v>
      </c>
      <c r="C65" s="664" t="s">
        <v>60</v>
      </c>
      <c r="D65" s="666" t="s">
        <v>61</v>
      </c>
      <c r="E65" s="668" t="s">
        <v>62</v>
      </c>
      <c r="F65" s="640"/>
      <c r="G65" s="639" t="s">
        <v>63</v>
      </c>
      <c r="H65" s="640"/>
      <c r="I65" s="639" t="s">
        <v>64</v>
      </c>
      <c r="J65" s="640"/>
      <c r="K65" s="649" t="s">
        <v>65</v>
      </c>
      <c r="L65" s="650"/>
      <c r="M65" s="651" t="s">
        <v>66</v>
      </c>
      <c r="N65" s="652"/>
      <c r="O65" s="653" t="s">
        <v>67</v>
      </c>
      <c r="P65" s="654"/>
      <c r="Q65" s="657" t="s">
        <v>173</v>
      </c>
      <c r="R65" s="653"/>
      <c r="S65" s="657" t="s">
        <v>68</v>
      </c>
      <c r="T65" s="653"/>
      <c r="U65" s="655" t="s">
        <v>65</v>
      </c>
      <c r="V65" s="656"/>
    </row>
    <row r="66" spans="2:25" ht="81" customHeight="1" thickBot="1" x14ac:dyDescent="0.25">
      <c r="B66" s="647"/>
      <c r="C66" s="665"/>
      <c r="D66" s="667"/>
      <c r="E66" s="333" t="s">
        <v>57</v>
      </c>
      <c r="F66" s="118" t="s">
        <v>69</v>
      </c>
      <c r="G66" s="301" t="s">
        <v>57</v>
      </c>
      <c r="H66" s="118" t="s">
        <v>69</v>
      </c>
      <c r="I66" s="301" t="s">
        <v>57</v>
      </c>
      <c r="J66" s="118" t="s">
        <v>69</v>
      </c>
      <c r="K66" s="301" t="s">
        <v>57</v>
      </c>
      <c r="L66" s="119" t="s">
        <v>69</v>
      </c>
      <c r="M66" s="351" t="s">
        <v>57</v>
      </c>
      <c r="N66" s="308" t="s">
        <v>69</v>
      </c>
      <c r="O66" s="336" t="s">
        <v>57</v>
      </c>
      <c r="P66" s="337" t="s">
        <v>69</v>
      </c>
      <c r="Q66" s="338" t="s">
        <v>57</v>
      </c>
      <c r="R66" s="337" t="s">
        <v>69</v>
      </c>
      <c r="S66" s="338" t="s">
        <v>57</v>
      </c>
      <c r="T66" s="337" t="s">
        <v>69</v>
      </c>
      <c r="U66" s="338" t="s">
        <v>57</v>
      </c>
      <c r="V66" s="339" t="s">
        <v>69</v>
      </c>
    </row>
    <row r="67" spans="2:25" ht="30" customHeight="1" thickBot="1" x14ac:dyDescent="0.25">
      <c r="B67" s="326">
        <f>'Општи успех 2.'!C57</f>
        <v>0</v>
      </c>
      <c r="C67" s="321">
        <f>B67-D67</f>
        <v>0</v>
      </c>
      <c r="D67" s="322">
        <f>COUNTIF('Оцене 2.'!AE74:AE103,"&gt;0")</f>
        <v>0</v>
      </c>
      <c r="E67" s="323">
        <f>COUNTIF('Оцене 2.'!AC74:AC103,"&lt;26")-X76</f>
        <v>0</v>
      </c>
      <c r="F67" s="324">
        <f>SUMIF('Оцене 2.'!AC74:AC103,"&lt;26")</f>
        <v>0</v>
      </c>
      <c r="G67" s="324">
        <f>COUNTIF('Оцене 2.'!AC74:AC103,F6)-E67-X76</f>
        <v>0</v>
      </c>
      <c r="H67" s="324">
        <f>SUMIF('Оцене 2.'!AC74:AC103,F6)-F67</f>
        <v>0</v>
      </c>
      <c r="I67" s="324">
        <f>COUNTIF('Оцене 2.'!AC74:AC103,"&gt;0")-E67-G67</f>
        <v>0</v>
      </c>
      <c r="J67" s="324">
        <f>SUMIF('Оцене 2.'!AC74:AC103,"&gt;0")-F67-H67</f>
        <v>0</v>
      </c>
      <c r="K67" s="324">
        <f>E67+G67+I67</f>
        <v>0</v>
      </c>
      <c r="L67" s="325">
        <f>F67+H67+J67</f>
        <v>0</v>
      </c>
      <c r="M67" s="349">
        <f>COUNTIF('Оцене 2.'!AD74:AD103,"&lt;8")-Y76</f>
        <v>0</v>
      </c>
      <c r="N67" s="350">
        <f>SUMIF('Оцене 2.'!AD74:AD103,"&lt;8")</f>
        <v>0</v>
      </c>
      <c r="O67" s="340">
        <f>COUNTIF('Оцене 2.'!AD74:AD103,"&lt;18")-M67-Y76</f>
        <v>0</v>
      </c>
      <c r="P67" s="341">
        <f>SUMIF('Оцене 2.'!AD74:AD103,"&lt;18")-N67</f>
        <v>0</v>
      </c>
      <c r="Q67" s="341">
        <f>COUNTIF('Оцене 2.'!AD74:AD103,"&lt;26")-M67-O67-Y76</f>
        <v>0</v>
      </c>
      <c r="R67" s="341">
        <f>SUMIF('Оцене 2.'!AD74:AD103,"&lt;26")-N67-P67</f>
        <v>0</v>
      </c>
      <c r="S67" s="341">
        <f>COUNTIF('Оцене 2.'!AD74:AD103,"&gt;25")</f>
        <v>0</v>
      </c>
      <c r="T67" s="342">
        <f>SUMIF('Оцене 2.'!AD74:AD103,"&gt;25")</f>
        <v>0</v>
      </c>
      <c r="U67" s="343">
        <f>M67+O67+Q67+S67</f>
        <v>0</v>
      </c>
      <c r="V67" s="344">
        <f>N67+P67+R67+T67</f>
        <v>0</v>
      </c>
    </row>
    <row r="69" spans="2:25" ht="13.5" thickBot="1" x14ac:dyDescent="0.25">
      <c r="B69" s="698" t="str">
        <f>I4</f>
        <v>2. полугодиште</v>
      </c>
      <c r="C69" s="698"/>
      <c r="D69" s="698"/>
      <c r="E69" s="698"/>
    </row>
    <row r="70" spans="2:25" ht="21" customHeight="1" x14ac:dyDescent="0.2">
      <c r="B70" s="628" t="s">
        <v>57</v>
      </c>
      <c r="C70" s="629"/>
      <c r="D70" s="630"/>
      <c r="E70" s="658" t="s">
        <v>58</v>
      </c>
      <c r="F70" s="659"/>
      <c r="G70" s="659"/>
      <c r="H70" s="659"/>
      <c r="I70" s="659"/>
      <c r="J70" s="659"/>
      <c r="K70" s="660" t="s">
        <v>59</v>
      </c>
      <c r="L70" s="661"/>
      <c r="M70" s="661"/>
      <c r="N70" s="661"/>
      <c r="O70" s="661"/>
      <c r="P70" s="662"/>
    </row>
    <row r="71" spans="2:25" ht="33" customHeight="1" x14ac:dyDescent="0.2">
      <c r="B71" s="646" t="s">
        <v>156</v>
      </c>
      <c r="C71" s="664" t="s">
        <v>60</v>
      </c>
      <c r="D71" s="666" t="s">
        <v>61</v>
      </c>
      <c r="E71" s="677" t="s">
        <v>153</v>
      </c>
      <c r="F71" s="678"/>
      <c r="G71" s="679" t="s">
        <v>154</v>
      </c>
      <c r="H71" s="680"/>
      <c r="I71" s="681" t="s">
        <v>65</v>
      </c>
      <c r="J71" s="682"/>
      <c r="K71" s="683" t="s">
        <v>62</v>
      </c>
      <c r="L71" s="684"/>
      <c r="M71" s="685" t="s">
        <v>155</v>
      </c>
      <c r="N71" s="686"/>
      <c r="O71" s="636" t="s">
        <v>65</v>
      </c>
      <c r="P71" s="637"/>
    </row>
    <row r="72" spans="2:25" ht="81" customHeight="1" thickBot="1" x14ac:dyDescent="0.25">
      <c r="B72" s="647"/>
      <c r="C72" s="665"/>
      <c r="D72" s="667"/>
      <c r="E72" s="316" t="s">
        <v>57</v>
      </c>
      <c r="F72" s="307" t="s">
        <v>69</v>
      </c>
      <c r="G72" s="317" t="s">
        <v>57</v>
      </c>
      <c r="H72" s="307" t="s">
        <v>69</v>
      </c>
      <c r="I72" s="317" t="s">
        <v>57</v>
      </c>
      <c r="J72" s="306" t="s">
        <v>69</v>
      </c>
      <c r="K72" s="302" t="s">
        <v>57</v>
      </c>
      <c r="L72" s="303" t="s">
        <v>69</v>
      </c>
      <c r="M72" s="318" t="s">
        <v>57</v>
      </c>
      <c r="N72" s="304" t="s">
        <v>69</v>
      </c>
      <c r="O72" s="319" t="s">
        <v>57</v>
      </c>
      <c r="P72" s="305" t="s">
        <v>69</v>
      </c>
    </row>
    <row r="73" spans="2:25" ht="30" customHeight="1" thickBot="1" x14ac:dyDescent="0.25">
      <c r="B73" s="326">
        <f>'Општи успех 2.'!C57</f>
        <v>0</v>
      </c>
      <c r="C73" s="321">
        <f>B73-D73</f>
        <v>0</v>
      </c>
      <c r="D73" s="322">
        <f>COUNTIF('Оцене 2.'!AB74:AB103,"&gt;0")</f>
        <v>0</v>
      </c>
      <c r="E73" s="327">
        <f>COUNTIF('Оцене 2.'!Z74:Z103,"&lt;201")</f>
        <v>0</v>
      </c>
      <c r="F73" s="328">
        <f>SUMIF('Оцене 2.'!Z74:Z103,"&lt;201")</f>
        <v>0</v>
      </c>
      <c r="G73" s="328">
        <f>COUNTIF('Оцене 2.'!Z74:Z103,"&gt;200")</f>
        <v>0</v>
      </c>
      <c r="H73" s="328">
        <f>SUMIF('Оцене 2.'!Z74:Z103,"&gt;200")</f>
        <v>0</v>
      </c>
      <c r="I73" s="328">
        <f>E73+G73</f>
        <v>0</v>
      </c>
      <c r="J73" s="329">
        <f>F73+H73</f>
        <v>0</v>
      </c>
      <c r="K73" s="330">
        <f>COUNTIF('Оцене 2.'!AA74:AA103,"&lt;26")</f>
        <v>0</v>
      </c>
      <c r="L73" s="420">
        <f>SUMIF('Оцене 2.'!AA74:AA103,"&lt;26")</f>
        <v>0</v>
      </c>
      <c r="M73" s="421">
        <f>COUNTIF('Оцене 2.'!AA74:AA103,"&gt;25")</f>
        <v>0</v>
      </c>
      <c r="N73" s="421">
        <f>SUMIF('Оцене 2.'!AA74:AA103,"&gt;25")</f>
        <v>0</v>
      </c>
      <c r="O73" s="332">
        <f>K73+M73</f>
        <v>0</v>
      </c>
      <c r="P73" s="331">
        <f>L73+N73</f>
        <v>0</v>
      </c>
    </row>
    <row r="75" spans="2:25" ht="13.5" thickBot="1" x14ac:dyDescent="0.25">
      <c r="B75" s="696" t="s">
        <v>165</v>
      </c>
      <c r="C75" s="697"/>
      <c r="D75" s="697"/>
      <c r="E75" s="697"/>
    </row>
    <row r="76" spans="2:25" ht="20.25" customHeight="1" x14ac:dyDescent="0.2">
      <c r="B76" s="628" t="s">
        <v>57</v>
      </c>
      <c r="C76" s="629"/>
      <c r="D76" s="630"/>
      <c r="E76" s="658" t="s">
        <v>58</v>
      </c>
      <c r="F76" s="659"/>
      <c r="G76" s="659"/>
      <c r="H76" s="659"/>
      <c r="I76" s="659"/>
      <c r="J76" s="659"/>
      <c r="K76" s="660" t="s">
        <v>59</v>
      </c>
      <c r="L76" s="661"/>
      <c r="M76" s="661"/>
      <c r="N76" s="661"/>
      <c r="O76" s="661"/>
      <c r="P76" s="662"/>
      <c r="X76" s="419">
        <f>COUNTIF('Оцене 2.'!AC74:AC103,"=0")</f>
        <v>30</v>
      </c>
      <c r="Y76" s="419">
        <f>COUNTIF('Оцене 2.'!AD74:AD103,"=0")</f>
        <v>30</v>
      </c>
    </row>
    <row r="77" spans="2:25" ht="31.5" customHeight="1" x14ac:dyDescent="0.2">
      <c r="B77" s="646" t="s">
        <v>156</v>
      </c>
      <c r="C77" s="664" t="s">
        <v>60</v>
      </c>
      <c r="D77" s="666" t="s">
        <v>61</v>
      </c>
      <c r="E77" s="677" t="s">
        <v>153</v>
      </c>
      <c r="F77" s="678"/>
      <c r="G77" s="679" t="s">
        <v>154</v>
      </c>
      <c r="H77" s="680"/>
      <c r="I77" s="681" t="s">
        <v>65</v>
      </c>
      <c r="J77" s="682"/>
      <c r="K77" s="683" t="s">
        <v>62</v>
      </c>
      <c r="L77" s="684"/>
      <c r="M77" s="685" t="s">
        <v>155</v>
      </c>
      <c r="N77" s="686"/>
      <c r="O77" s="636" t="s">
        <v>65</v>
      </c>
      <c r="P77" s="637"/>
    </row>
    <row r="78" spans="2:25" ht="81" customHeight="1" thickBot="1" x14ac:dyDescent="0.25">
      <c r="B78" s="647"/>
      <c r="C78" s="665"/>
      <c r="D78" s="667"/>
      <c r="E78" s="316" t="s">
        <v>57</v>
      </c>
      <c r="F78" s="307" t="s">
        <v>69</v>
      </c>
      <c r="G78" s="317" t="s">
        <v>57</v>
      </c>
      <c r="H78" s="307" t="s">
        <v>69</v>
      </c>
      <c r="I78" s="317" t="s">
        <v>57</v>
      </c>
      <c r="J78" s="306" t="s">
        <v>69</v>
      </c>
      <c r="K78" s="302" t="s">
        <v>57</v>
      </c>
      <c r="L78" s="303" t="s">
        <v>69</v>
      </c>
      <c r="M78" s="318" t="s">
        <v>57</v>
      </c>
      <c r="N78" s="304" t="s">
        <v>69</v>
      </c>
      <c r="O78" s="319" t="s">
        <v>57</v>
      </c>
      <c r="P78" s="305" t="s">
        <v>69</v>
      </c>
    </row>
    <row r="79" spans="2:25" ht="30" customHeight="1" thickBot="1" x14ac:dyDescent="0.25">
      <c r="B79" s="326">
        <f>'Општи успех 2.'!C57</f>
        <v>0</v>
      </c>
      <c r="C79" s="321">
        <f>B79-D79</f>
        <v>0</v>
      </c>
      <c r="D79" s="322">
        <f>COUNTIF('Оцене 2.'!AE74:AE103,"&gt;0")</f>
        <v>0</v>
      </c>
      <c r="E79" s="418">
        <f>COUNTIF('Оцене 2.'!AC74:AC103,"&lt;201")-X76</f>
        <v>0</v>
      </c>
      <c r="F79" s="328">
        <f>SUMIF('Оцене 2.'!AC74:AC103,"&lt;201")</f>
        <v>0</v>
      </c>
      <c r="G79" s="328">
        <f>COUNTIF('Оцене 2.'!AC74:AC103,"&gt;200")</f>
        <v>0</v>
      </c>
      <c r="H79" s="328">
        <f>SUMIF('Оцене 2.'!AC74:AC103,"&gt;200")</f>
        <v>0</v>
      </c>
      <c r="I79" s="328">
        <f>E79+G79</f>
        <v>0</v>
      </c>
      <c r="J79" s="329">
        <f>F79+H79</f>
        <v>0</v>
      </c>
      <c r="K79" s="330">
        <f>COUNTIF('Оцене 2.'!AD74:AD103,"&lt;26")-Y76</f>
        <v>0</v>
      </c>
      <c r="L79" s="420">
        <f>SUMIF('Оцене 2.'!AD74:AD103,"&lt;26")</f>
        <v>0</v>
      </c>
      <c r="M79" s="421">
        <f>COUNTIF('Оцене 2.'!AD74:AD103,"&gt;25")</f>
        <v>0</v>
      </c>
      <c r="N79" s="421">
        <f>SUMIF('Оцене 2.'!AD74:AD103,"&gt;25")</f>
        <v>0</v>
      </c>
      <c r="O79" s="332">
        <f>K79+M79</f>
        <v>0</v>
      </c>
      <c r="P79" s="331">
        <f>L79+N79</f>
        <v>0</v>
      </c>
    </row>
    <row r="84" spans="1:22" hidden="1" x14ac:dyDescent="0.2">
      <c r="B84" s="208" t="s">
        <v>90</v>
      </c>
    </row>
    <row r="85" spans="1:22" hidden="1" x14ac:dyDescent="0.2">
      <c r="B85" s="208" t="s">
        <v>91</v>
      </c>
    </row>
    <row r="86" spans="1:22" hidden="1" x14ac:dyDescent="0.2">
      <c r="B86" s="208" t="s">
        <v>92</v>
      </c>
    </row>
    <row r="87" spans="1:22" ht="23.25" x14ac:dyDescent="0.2">
      <c r="B87" s="311"/>
      <c r="C87" s="311"/>
      <c r="D87" s="311"/>
      <c r="E87" s="311"/>
      <c r="F87" s="638" t="str">
        <f>F3</f>
        <v>ПРЕГЛЕД ИЗОСТАНАКА УЧЕНИКА</v>
      </c>
      <c r="G87" s="638"/>
      <c r="H87" s="638"/>
      <c r="I87" s="638"/>
      <c r="J87" s="638"/>
      <c r="K87" s="638"/>
      <c r="L87" s="638"/>
      <c r="M87" s="638"/>
      <c r="N87" s="638"/>
      <c r="O87" s="638"/>
      <c r="P87" s="638"/>
      <c r="Q87" s="638"/>
      <c r="R87" s="311"/>
      <c r="S87" s="311"/>
      <c r="T87" s="311"/>
      <c r="U87" s="311"/>
      <c r="V87" s="311"/>
    </row>
    <row r="88" spans="1:22" ht="23.25" x14ac:dyDescent="0.2">
      <c r="B88" s="311"/>
      <c r="C88" s="311"/>
      <c r="D88" s="311"/>
      <c r="E88" s="311"/>
      <c r="F88" s="417"/>
      <c r="G88" s="417"/>
      <c r="H88" s="417"/>
      <c r="I88" s="687" t="str">
        <f>I4</f>
        <v>2. полугодиште</v>
      </c>
      <c r="J88" s="687"/>
      <c r="K88" s="687"/>
      <c r="L88" s="688" t="str">
        <f>L4</f>
        <v>2018/2019.</v>
      </c>
      <c r="M88" s="688"/>
      <c r="N88" s="417"/>
      <c r="O88" s="417"/>
      <c r="P88" s="417"/>
      <c r="Q88" s="417"/>
      <c r="R88" s="311"/>
      <c r="S88" s="311"/>
      <c r="T88" s="311"/>
      <c r="U88" s="311"/>
      <c r="V88" s="311"/>
    </row>
    <row r="89" spans="1:22" ht="13.5" thickBot="1" x14ac:dyDescent="0.25">
      <c r="B89" s="311"/>
      <c r="C89" s="311"/>
      <c r="D89" s="311"/>
      <c r="E89" s="311"/>
      <c r="F89" s="311"/>
      <c r="G89" s="311"/>
      <c r="H89" s="311"/>
      <c r="I89" s="311"/>
      <c r="J89" s="311"/>
      <c r="K89" s="311"/>
      <c r="L89" s="311"/>
      <c r="M89" s="311"/>
      <c r="N89" s="311"/>
      <c r="O89" s="311"/>
      <c r="P89" s="311"/>
      <c r="Q89" s="311"/>
      <c r="R89" s="311"/>
      <c r="S89" s="311"/>
      <c r="T89" s="311"/>
      <c r="U89" s="311"/>
      <c r="V89" s="311"/>
    </row>
    <row r="90" spans="1:22" ht="13.5" thickBot="1" x14ac:dyDescent="0.25">
      <c r="A90" s="641" t="s">
        <v>86</v>
      </c>
      <c r="B90" s="642"/>
      <c r="C90" s="642"/>
      <c r="D90" s="642"/>
      <c r="E90" s="643"/>
      <c r="F90" s="277" t="str">
        <f>F6</f>
        <v>&lt;354</v>
      </c>
      <c r="G90" s="123"/>
      <c r="H90" s="644" t="s">
        <v>141</v>
      </c>
      <c r="I90" s="645"/>
      <c r="J90" s="645"/>
      <c r="K90" s="645"/>
      <c r="L90" s="645"/>
      <c r="M90" s="645"/>
      <c r="N90" s="645"/>
      <c r="O90" s="645"/>
      <c r="P90" s="645"/>
      <c r="Q90" s="645"/>
      <c r="R90" s="645"/>
      <c r="S90" s="645"/>
      <c r="T90" s="645"/>
      <c r="U90" s="645"/>
      <c r="V90" s="645"/>
    </row>
    <row r="91" spans="1:22" x14ac:dyDescent="0.2">
      <c r="H91" s="671" t="s">
        <v>142</v>
      </c>
      <c r="I91" s="672"/>
      <c r="J91" s="672"/>
      <c r="K91" s="672"/>
      <c r="L91" s="672"/>
      <c r="M91" s="669" t="s">
        <v>143</v>
      </c>
      <c r="N91" s="670"/>
      <c r="O91" s="670"/>
      <c r="P91" s="670"/>
      <c r="Q91" s="670"/>
      <c r="R91" s="669" t="s">
        <v>144</v>
      </c>
      <c r="S91" s="670"/>
      <c r="T91" s="670"/>
      <c r="U91" s="670"/>
      <c r="V91" s="670"/>
    </row>
    <row r="92" spans="1:22" x14ac:dyDescent="0.2">
      <c r="B92" s="704" t="s">
        <v>165</v>
      </c>
      <c r="C92" s="705"/>
      <c r="D92" s="705"/>
      <c r="E92" s="705"/>
      <c r="F92" s="347"/>
      <c r="G92" s="347"/>
      <c r="H92" s="347"/>
      <c r="I92" s="347"/>
      <c r="J92" s="347"/>
      <c r="K92" s="347"/>
      <c r="L92" s="347"/>
      <c r="M92" s="347"/>
      <c r="N92" s="347"/>
      <c r="O92" s="347"/>
      <c r="P92" s="347"/>
      <c r="Q92" s="347"/>
      <c r="R92" s="347"/>
      <c r="S92" s="347"/>
      <c r="T92" s="347"/>
      <c r="U92" s="347"/>
      <c r="V92" s="347"/>
    </row>
    <row r="93" spans="1:22" ht="27.75" customHeight="1" thickBot="1" x14ac:dyDescent="0.25">
      <c r="B93" s="648" t="str">
        <f>'Оцене 1.'!A2</f>
        <v>5. РАЗРЕД</v>
      </c>
      <c r="C93" s="648"/>
      <c r="D93" s="648"/>
      <c r="T93" s="706" t="s">
        <v>79</v>
      </c>
      <c r="U93" s="707"/>
      <c r="V93" s="707"/>
    </row>
    <row r="94" spans="1:22" ht="21.75" customHeight="1" x14ac:dyDescent="0.2">
      <c r="B94" s="628" t="s">
        <v>57</v>
      </c>
      <c r="C94" s="629"/>
      <c r="D94" s="630"/>
      <c r="E94" s="631" t="s">
        <v>58</v>
      </c>
      <c r="F94" s="632"/>
      <c r="G94" s="632"/>
      <c r="H94" s="632"/>
      <c r="I94" s="632"/>
      <c r="J94" s="632"/>
      <c r="K94" s="632"/>
      <c r="L94" s="633"/>
      <c r="M94" s="346"/>
      <c r="N94" s="416"/>
      <c r="O94" s="634" t="s">
        <v>59</v>
      </c>
      <c r="P94" s="634"/>
      <c r="Q94" s="634"/>
      <c r="R94" s="634"/>
      <c r="S94" s="634"/>
      <c r="T94" s="634"/>
      <c r="U94" s="634"/>
      <c r="V94" s="635"/>
    </row>
    <row r="95" spans="1:22" ht="42.75" customHeight="1" x14ac:dyDescent="0.2">
      <c r="B95" s="646" t="s">
        <v>156</v>
      </c>
      <c r="C95" s="664" t="s">
        <v>60</v>
      </c>
      <c r="D95" s="666" t="s">
        <v>61</v>
      </c>
      <c r="E95" s="668" t="s">
        <v>62</v>
      </c>
      <c r="F95" s="640"/>
      <c r="G95" s="639" t="s">
        <v>63</v>
      </c>
      <c r="H95" s="640"/>
      <c r="I95" s="639" t="s">
        <v>64</v>
      </c>
      <c r="J95" s="640"/>
      <c r="K95" s="649" t="s">
        <v>65</v>
      </c>
      <c r="L95" s="650"/>
      <c r="M95" s="651" t="s">
        <v>66</v>
      </c>
      <c r="N95" s="652"/>
      <c r="O95" s="653" t="s">
        <v>67</v>
      </c>
      <c r="P95" s="654"/>
      <c r="Q95" s="657" t="s">
        <v>173</v>
      </c>
      <c r="R95" s="653"/>
      <c r="S95" s="657" t="s">
        <v>68</v>
      </c>
      <c r="T95" s="653"/>
      <c r="U95" s="655" t="s">
        <v>65</v>
      </c>
      <c r="V95" s="656"/>
    </row>
    <row r="96" spans="1:22" ht="84.75" customHeight="1" thickBot="1" x14ac:dyDescent="0.25">
      <c r="B96" s="647"/>
      <c r="C96" s="665"/>
      <c r="D96" s="667"/>
      <c r="E96" s="333" t="s">
        <v>57</v>
      </c>
      <c r="F96" s="118" t="s">
        <v>69</v>
      </c>
      <c r="G96" s="301" t="s">
        <v>57</v>
      </c>
      <c r="H96" s="118" t="s">
        <v>69</v>
      </c>
      <c r="I96" s="301" t="s">
        <v>57</v>
      </c>
      <c r="J96" s="118" t="s">
        <v>69</v>
      </c>
      <c r="K96" s="301" t="s">
        <v>57</v>
      </c>
      <c r="L96" s="119" t="s">
        <v>69</v>
      </c>
      <c r="M96" s="351" t="s">
        <v>57</v>
      </c>
      <c r="N96" s="308" t="s">
        <v>69</v>
      </c>
      <c r="O96" s="336" t="s">
        <v>57</v>
      </c>
      <c r="P96" s="337" t="s">
        <v>69</v>
      </c>
      <c r="Q96" s="338" t="s">
        <v>57</v>
      </c>
      <c r="R96" s="337" t="s">
        <v>69</v>
      </c>
      <c r="S96" s="338" t="s">
        <v>57</v>
      </c>
      <c r="T96" s="337" t="s">
        <v>69</v>
      </c>
      <c r="U96" s="338" t="s">
        <v>57</v>
      </c>
      <c r="V96" s="339" t="s">
        <v>69</v>
      </c>
    </row>
    <row r="97" spans="2:22" ht="29.25" customHeight="1" thickBot="1" x14ac:dyDescent="0.25">
      <c r="B97" s="326">
        <f t="shared" ref="B97:V97" si="0">B13+B40+B67</f>
        <v>1</v>
      </c>
      <c r="C97" s="321">
        <f t="shared" si="0"/>
        <v>1</v>
      </c>
      <c r="D97" s="322">
        <f t="shared" si="0"/>
        <v>0</v>
      </c>
      <c r="E97" s="323">
        <f t="shared" si="0"/>
        <v>0</v>
      </c>
      <c r="F97" s="324">
        <f t="shared" si="0"/>
        <v>0</v>
      </c>
      <c r="G97" s="324">
        <f t="shared" si="0"/>
        <v>0</v>
      </c>
      <c r="H97" s="324">
        <f t="shared" si="0"/>
        <v>0</v>
      </c>
      <c r="I97" s="324">
        <f t="shared" si="0"/>
        <v>0</v>
      </c>
      <c r="J97" s="324">
        <f t="shared" si="0"/>
        <v>0</v>
      </c>
      <c r="K97" s="324">
        <f t="shared" si="0"/>
        <v>0</v>
      </c>
      <c r="L97" s="325">
        <f t="shared" si="0"/>
        <v>0</v>
      </c>
      <c r="M97" s="349">
        <f t="shared" si="0"/>
        <v>0</v>
      </c>
      <c r="N97" s="350">
        <f t="shared" si="0"/>
        <v>0</v>
      </c>
      <c r="O97" s="340">
        <f t="shared" si="0"/>
        <v>0</v>
      </c>
      <c r="P97" s="341">
        <f t="shared" si="0"/>
        <v>0</v>
      </c>
      <c r="Q97" s="341">
        <f t="shared" si="0"/>
        <v>0</v>
      </c>
      <c r="R97" s="341">
        <f t="shared" si="0"/>
        <v>0</v>
      </c>
      <c r="S97" s="341">
        <f t="shared" si="0"/>
        <v>0</v>
      </c>
      <c r="T97" s="342">
        <f t="shared" si="0"/>
        <v>0</v>
      </c>
      <c r="U97" s="343">
        <f t="shared" si="0"/>
        <v>0</v>
      </c>
      <c r="V97" s="344">
        <f t="shared" si="0"/>
        <v>0</v>
      </c>
    </row>
    <row r="99" spans="2:22" ht="13.5" thickBot="1" x14ac:dyDescent="0.25">
      <c r="B99" s="698" t="str">
        <f>I4</f>
        <v>2. полугодиште</v>
      </c>
      <c r="C99" s="698"/>
      <c r="D99" s="698"/>
      <c r="E99" s="698"/>
    </row>
    <row r="100" spans="2:22" ht="20.25" customHeight="1" x14ac:dyDescent="0.2">
      <c r="B100" s="628" t="s">
        <v>57</v>
      </c>
      <c r="C100" s="629"/>
      <c r="D100" s="630"/>
      <c r="E100" s="658" t="s">
        <v>58</v>
      </c>
      <c r="F100" s="659"/>
      <c r="G100" s="659"/>
      <c r="H100" s="659"/>
      <c r="I100" s="659"/>
      <c r="J100" s="659"/>
      <c r="K100" s="660" t="s">
        <v>59</v>
      </c>
      <c r="L100" s="661"/>
      <c r="M100" s="661"/>
      <c r="N100" s="661"/>
      <c r="O100" s="661"/>
      <c r="P100" s="662"/>
    </row>
    <row r="101" spans="2:22" ht="33.75" customHeight="1" x14ac:dyDescent="0.2">
      <c r="B101" s="646" t="s">
        <v>156</v>
      </c>
      <c r="C101" s="664" t="s">
        <v>60</v>
      </c>
      <c r="D101" s="666" t="s">
        <v>61</v>
      </c>
      <c r="E101" s="677" t="s">
        <v>153</v>
      </c>
      <c r="F101" s="678"/>
      <c r="G101" s="679" t="s">
        <v>154</v>
      </c>
      <c r="H101" s="680"/>
      <c r="I101" s="681" t="s">
        <v>65</v>
      </c>
      <c r="J101" s="682"/>
      <c r="K101" s="683" t="s">
        <v>62</v>
      </c>
      <c r="L101" s="684"/>
      <c r="M101" s="685" t="s">
        <v>155</v>
      </c>
      <c r="N101" s="686"/>
      <c r="O101" s="636" t="s">
        <v>65</v>
      </c>
      <c r="P101" s="637"/>
    </row>
    <row r="102" spans="2:22" ht="81.75" customHeight="1" thickBot="1" x14ac:dyDescent="0.25">
      <c r="B102" s="647"/>
      <c r="C102" s="665"/>
      <c r="D102" s="667"/>
      <c r="E102" s="316" t="s">
        <v>57</v>
      </c>
      <c r="F102" s="307" t="s">
        <v>69</v>
      </c>
      <c r="G102" s="317" t="s">
        <v>57</v>
      </c>
      <c r="H102" s="307" t="s">
        <v>69</v>
      </c>
      <c r="I102" s="317" t="s">
        <v>57</v>
      </c>
      <c r="J102" s="306" t="s">
        <v>69</v>
      </c>
      <c r="K102" s="302" t="s">
        <v>57</v>
      </c>
      <c r="L102" s="303" t="s">
        <v>69</v>
      </c>
      <c r="M102" s="318" t="s">
        <v>57</v>
      </c>
      <c r="N102" s="304" t="s">
        <v>69</v>
      </c>
      <c r="O102" s="319" t="s">
        <v>57</v>
      </c>
      <c r="P102" s="305" t="s">
        <v>69</v>
      </c>
    </row>
    <row r="103" spans="2:22" ht="28.5" customHeight="1" thickBot="1" x14ac:dyDescent="0.25">
      <c r="B103" s="326">
        <f t="shared" ref="B103:P103" si="1">B19+B46+B73</f>
        <v>1</v>
      </c>
      <c r="C103" s="321">
        <f t="shared" si="1"/>
        <v>1</v>
      </c>
      <c r="D103" s="322">
        <f t="shared" si="1"/>
        <v>0</v>
      </c>
      <c r="E103" s="327">
        <f t="shared" si="1"/>
        <v>0</v>
      </c>
      <c r="F103" s="328">
        <f t="shared" si="1"/>
        <v>0</v>
      </c>
      <c r="G103" s="328">
        <f t="shared" si="1"/>
        <v>0</v>
      </c>
      <c r="H103" s="328">
        <f t="shared" si="1"/>
        <v>0</v>
      </c>
      <c r="I103" s="328">
        <f t="shared" si="1"/>
        <v>0</v>
      </c>
      <c r="J103" s="329">
        <f t="shared" si="1"/>
        <v>0</v>
      </c>
      <c r="K103" s="330">
        <f t="shared" si="1"/>
        <v>0</v>
      </c>
      <c r="L103" s="420">
        <f t="shared" si="1"/>
        <v>0</v>
      </c>
      <c r="M103" s="421">
        <f t="shared" si="1"/>
        <v>0</v>
      </c>
      <c r="N103" s="421">
        <f t="shared" si="1"/>
        <v>0</v>
      </c>
      <c r="O103" s="332">
        <f t="shared" si="1"/>
        <v>0</v>
      </c>
      <c r="P103" s="331">
        <f t="shared" si="1"/>
        <v>0</v>
      </c>
    </row>
    <row r="105" spans="2:22" ht="13.5" thickBot="1" x14ac:dyDescent="0.25">
      <c r="B105" s="696" t="s">
        <v>165</v>
      </c>
      <c r="C105" s="697"/>
      <c r="D105" s="697"/>
      <c r="E105" s="697"/>
    </row>
    <row r="106" spans="2:22" ht="20.25" customHeight="1" x14ac:dyDescent="0.2">
      <c r="B106" s="628" t="s">
        <v>57</v>
      </c>
      <c r="C106" s="629"/>
      <c r="D106" s="630"/>
      <c r="E106" s="658" t="s">
        <v>58</v>
      </c>
      <c r="F106" s="659"/>
      <c r="G106" s="659"/>
      <c r="H106" s="659"/>
      <c r="I106" s="659"/>
      <c r="J106" s="659"/>
      <c r="K106" s="660" t="s">
        <v>59</v>
      </c>
      <c r="L106" s="661"/>
      <c r="M106" s="661"/>
      <c r="N106" s="661"/>
      <c r="O106" s="661"/>
      <c r="P106" s="662"/>
    </row>
    <row r="107" spans="2:22" ht="34.5" customHeight="1" x14ac:dyDescent="0.2">
      <c r="B107" s="646" t="s">
        <v>156</v>
      </c>
      <c r="C107" s="664" t="s">
        <v>60</v>
      </c>
      <c r="D107" s="666" t="s">
        <v>61</v>
      </c>
      <c r="E107" s="677" t="s">
        <v>153</v>
      </c>
      <c r="F107" s="678"/>
      <c r="G107" s="679" t="s">
        <v>154</v>
      </c>
      <c r="H107" s="680"/>
      <c r="I107" s="681" t="s">
        <v>65</v>
      </c>
      <c r="J107" s="682"/>
      <c r="K107" s="683" t="s">
        <v>62</v>
      </c>
      <c r="L107" s="684"/>
      <c r="M107" s="685" t="s">
        <v>155</v>
      </c>
      <c r="N107" s="686"/>
      <c r="O107" s="636" t="s">
        <v>65</v>
      </c>
      <c r="P107" s="637"/>
    </row>
    <row r="108" spans="2:22" ht="81" customHeight="1" thickBot="1" x14ac:dyDescent="0.25">
      <c r="B108" s="647"/>
      <c r="C108" s="665"/>
      <c r="D108" s="667"/>
      <c r="E108" s="316" t="s">
        <v>57</v>
      </c>
      <c r="F108" s="307" t="s">
        <v>69</v>
      </c>
      <c r="G108" s="317" t="s">
        <v>57</v>
      </c>
      <c r="H108" s="307" t="s">
        <v>69</v>
      </c>
      <c r="I108" s="317" t="s">
        <v>57</v>
      </c>
      <c r="J108" s="306" t="s">
        <v>69</v>
      </c>
      <c r="K108" s="302" t="s">
        <v>57</v>
      </c>
      <c r="L108" s="303" t="s">
        <v>69</v>
      </c>
      <c r="M108" s="318" t="s">
        <v>57</v>
      </c>
      <c r="N108" s="304" t="s">
        <v>69</v>
      </c>
      <c r="O108" s="319" t="s">
        <v>57</v>
      </c>
      <c r="P108" s="305" t="s">
        <v>69</v>
      </c>
    </row>
    <row r="109" spans="2:22" ht="29.25" customHeight="1" thickBot="1" x14ac:dyDescent="0.25">
      <c r="B109" s="326">
        <f t="shared" ref="B109:P109" si="2">B25+B52+B79</f>
        <v>1</v>
      </c>
      <c r="C109" s="321">
        <f t="shared" si="2"/>
        <v>1</v>
      </c>
      <c r="D109" s="322">
        <f t="shared" si="2"/>
        <v>0</v>
      </c>
      <c r="E109" s="418">
        <f t="shared" si="2"/>
        <v>0</v>
      </c>
      <c r="F109" s="328">
        <f t="shared" si="2"/>
        <v>0</v>
      </c>
      <c r="G109" s="328">
        <f t="shared" si="2"/>
        <v>0</v>
      </c>
      <c r="H109" s="328">
        <f t="shared" si="2"/>
        <v>0</v>
      </c>
      <c r="I109" s="328">
        <f t="shared" si="2"/>
        <v>0</v>
      </c>
      <c r="J109" s="329">
        <f t="shared" si="2"/>
        <v>0</v>
      </c>
      <c r="K109" s="330">
        <f t="shared" si="2"/>
        <v>0</v>
      </c>
      <c r="L109" s="420">
        <f t="shared" si="2"/>
        <v>0</v>
      </c>
      <c r="M109" s="421">
        <f t="shared" si="2"/>
        <v>0</v>
      </c>
      <c r="N109" s="421">
        <f t="shared" si="2"/>
        <v>0</v>
      </c>
      <c r="O109" s="332">
        <f t="shared" si="2"/>
        <v>0</v>
      </c>
      <c r="P109" s="331">
        <f t="shared" si="2"/>
        <v>0</v>
      </c>
    </row>
  </sheetData>
  <sheetProtection password="DCDD" sheet="1" objects="1" scenarios="1"/>
  <mergeCells count="208">
    <mergeCell ref="B105:E105"/>
    <mergeCell ref="B106:D106"/>
    <mergeCell ref="E106:J106"/>
    <mergeCell ref="K106:P106"/>
    <mergeCell ref="B107:B108"/>
    <mergeCell ref="C107:C108"/>
    <mergeCell ref="D107:D108"/>
    <mergeCell ref="E107:F107"/>
    <mergeCell ref="G107:H107"/>
    <mergeCell ref="I107:J107"/>
    <mergeCell ref="K107:L107"/>
    <mergeCell ref="M107:N107"/>
    <mergeCell ref="O107:P107"/>
    <mergeCell ref="B99:E99"/>
    <mergeCell ref="B100:D100"/>
    <mergeCell ref="E100:J100"/>
    <mergeCell ref="K100:P100"/>
    <mergeCell ref="B101:B102"/>
    <mergeCell ref="C101:C102"/>
    <mergeCell ref="D101:D102"/>
    <mergeCell ref="E101:F101"/>
    <mergeCell ref="G101:H101"/>
    <mergeCell ref="I101:J101"/>
    <mergeCell ref="K101:L101"/>
    <mergeCell ref="M101:N101"/>
    <mergeCell ref="O101:P101"/>
    <mergeCell ref="B93:D93"/>
    <mergeCell ref="T93:V93"/>
    <mergeCell ref="B94:D94"/>
    <mergeCell ref="E94:L94"/>
    <mergeCell ref="O94:V94"/>
    <mergeCell ref="B95:B96"/>
    <mergeCell ref="C95:C96"/>
    <mergeCell ref="D95:D96"/>
    <mergeCell ref="E95:F95"/>
    <mergeCell ref="G95:H95"/>
    <mergeCell ref="I95:J95"/>
    <mergeCell ref="K95:L95"/>
    <mergeCell ref="M95:N95"/>
    <mergeCell ref="O95:P95"/>
    <mergeCell ref="Q95:R95"/>
    <mergeCell ref="S95:T95"/>
    <mergeCell ref="U95:V95"/>
    <mergeCell ref="F87:Q87"/>
    <mergeCell ref="I88:K88"/>
    <mergeCell ref="L88:M88"/>
    <mergeCell ref="A90:E90"/>
    <mergeCell ref="H90:V90"/>
    <mergeCell ref="H91:L91"/>
    <mergeCell ref="M91:Q91"/>
    <mergeCell ref="R91:V91"/>
    <mergeCell ref="B92:E92"/>
    <mergeCell ref="M71:N71"/>
    <mergeCell ref="O71:P71"/>
    <mergeCell ref="B22:D22"/>
    <mergeCell ref="E22:J22"/>
    <mergeCell ref="K22:P22"/>
    <mergeCell ref="B23:B24"/>
    <mergeCell ref="C23:C24"/>
    <mergeCell ref="D23:D24"/>
    <mergeCell ref="B71:B72"/>
    <mergeCell ref="C71:C72"/>
    <mergeCell ref="D71:D72"/>
    <mergeCell ref="E71:F71"/>
    <mergeCell ref="G71:H71"/>
    <mergeCell ref="I71:J71"/>
    <mergeCell ref="M65:N65"/>
    <mergeCell ref="O65:P65"/>
    <mergeCell ref="A60:E60"/>
    <mergeCell ref="H60:V60"/>
    <mergeCell ref="B62:E62"/>
    <mergeCell ref="B35:E35"/>
    <mergeCell ref="C65:C66"/>
    <mergeCell ref="D65:D66"/>
    <mergeCell ref="E65:F65"/>
    <mergeCell ref="Q38:R38"/>
    <mergeCell ref="B15:E15"/>
    <mergeCell ref="B21:E21"/>
    <mergeCell ref="K44:L44"/>
    <mergeCell ref="M44:N44"/>
    <mergeCell ref="O44:P44"/>
    <mergeCell ref="F57:Q57"/>
    <mergeCell ref="I58:K58"/>
    <mergeCell ref="L58:M58"/>
    <mergeCell ref="B44:B45"/>
    <mergeCell ref="C44:C45"/>
    <mergeCell ref="D44:D45"/>
    <mergeCell ref="E44:F44"/>
    <mergeCell ref="G44:H44"/>
    <mergeCell ref="I44:J44"/>
    <mergeCell ref="B49:D49"/>
    <mergeCell ref="E49:J49"/>
    <mergeCell ref="K49:P49"/>
    <mergeCell ref="B50:B51"/>
    <mergeCell ref="C50:C51"/>
    <mergeCell ref="D50:D51"/>
    <mergeCell ref="E50:F50"/>
    <mergeCell ref="G50:H50"/>
    <mergeCell ref="M38:N38"/>
    <mergeCell ref="O38:P38"/>
    <mergeCell ref="B43:D43"/>
    <mergeCell ref="E43:J43"/>
    <mergeCell ref="K43:P43"/>
    <mergeCell ref="B42:E42"/>
    <mergeCell ref="I50:J50"/>
    <mergeCell ref="K50:L50"/>
    <mergeCell ref="M50:N50"/>
    <mergeCell ref="O50:P50"/>
    <mergeCell ref="B48:E48"/>
    <mergeCell ref="B37:D37"/>
    <mergeCell ref="E37:L37"/>
    <mergeCell ref="O37:V37"/>
    <mergeCell ref="B38:B39"/>
    <mergeCell ref="C38:C39"/>
    <mergeCell ref="D38:D39"/>
    <mergeCell ref="E38:F38"/>
    <mergeCell ref="G38:H38"/>
    <mergeCell ref="I38:J38"/>
    <mergeCell ref="K38:L38"/>
    <mergeCell ref="S38:T38"/>
    <mergeCell ref="U38:V38"/>
    <mergeCell ref="A33:E33"/>
    <mergeCell ref="H33:V33"/>
    <mergeCell ref="H34:L34"/>
    <mergeCell ref="M34:Q34"/>
    <mergeCell ref="R34:V34"/>
    <mergeCell ref="B36:D36"/>
    <mergeCell ref="T36:V36"/>
    <mergeCell ref="M17:N17"/>
    <mergeCell ref="O17:P17"/>
    <mergeCell ref="F30:Q30"/>
    <mergeCell ref="I31:K31"/>
    <mergeCell ref="L31:M31"/>
    <mergeCell ref="E23:F23"/>
    <mergeCell ref="G23:H23"/>
    <mergeCell ref="I23:J23"/>
    <mergeCell ref="K23:L23"/>
    <mergeCell ref="M23:N23"/>
    <mergeCell ref="O23:P23"/>
    <mergeCell ref="B16:D16"/>
    <mergeCell ref="E16:J16"/>
    <mergeCell ref="K16:P16"/>
    <mergeCell ref="B17:B18"/>
    <mergeCell ref="C17:C18"/>
    <mergeCell ref="D17:D18"/>
    <mergeCell ref="E17:F17"/>
    <mergeCell ref="G17:H17"/>
    <mergeCell ref="I17:J17"/>
    <mergeCell ref="K17:L17"/>
    <mergeCell ref="K11:L11"/>
    <mergeCell ref="M11:N11"/>
    <mergeCell ref="O11:P11"/>
    <mergeCell ref="Q11:R11"/>
    <mergeCell ref="S11:T11"/>
    <mergeCell ref="U11:V11"/>
    <mergeCell ref="B11:B12"/>
    <mergeCell ref="C11:C12"/>
    <mergeCell ref="D11:D12"/>
    <mergeCell ref="E11:F11"/>
    <mergeCell ref="G11:H11"/>
    <mergeCell ref="I11:J11"/>
    <mergeCell ref="B8:V8"/>
    <mergeCell ref="B9:D9"/>
    <mergeCell ref="T9:V9"/>
    <mergeCell ref="B10:D10"/>
    <mergeCell ref="E10:L10"/>
    <mergeCell ref="O10:V10"/>
    <mergeCell ref="F3:Q3"/>
    <mergeCell ref="I4:K4"/>
    <mergeCell ref="L4:M4"/>
    <mergeCell ref="A6:E6"/>
    <mergeCell ref="H6:V6"/>
    <mergeCell ref="H7:L7"/>
    <mergeCell ref="M7:Q7"/>
    <mergeCell ref="R7:V7"/>
    <mergeCell ref="B75:E75"/>
    <mergeCell ref="B76:D76"/>
    <mergeCell ref="E76:J76"/>
    <mergeCell ref="K76:P76"/>
    <mergeCell ref="H61:L61"/>
    <mergeCell ref="M61:Q61"/>
    <mergeCell ref="Q65:R65"/>
    <mergeCell ref="R61:V61"/>
    <mergeCell ref="B63:D63"/>
    <mergeCell ref="T63:V63"/>
    <mergeCell ref="S65:T65"/>
    <mergeCell ref="U65:V65"/>
    <mergeCell ref="B70:D70"/>
    <mergeCell ref="E70:J70"/>
    <mergeCell ref="K70:P70"/>
    <mergeCell ref="B64:D64"/>
    <mergeCell ref="E64:L64"/>
    <mergeCell ref="O64:V64"/>
    <mergeCell ref="B65:B66"/>
    <mergeCell ref="G65:H65"/>
    <mergeCell ref="I65:J65"/>
    <mergeCell ref="K65:L65"/>
    <mergeCell ref="B69:E69"/>
    <mergeCell ref="K71:L71"/>
    <mergeCell ref="B77:B78"/>
    <mergeCell ref="C77:C78"/>
    <mergeCell ref="D77:D78"/>
    <mergeCell ref="E77:F77"/>
    <mergeCell ref="G77:H77"/>
    <mergeCell ref="I77:J77"/>
    <mergeCell ref="K77:L77"/>
    <mergeCell ref="M77:N77"/>
    <mergeCell ref="O77:P77"/>
  </mergeCells>
  <pageMargins left="0.16" right="0.16" top="1" bottom="1" header="0.5" footer="0.5"/>
  <pageSetup paperSize="9" scale="80" orientation="portrait" r:id="rId1"/>
  <headerFooter alignWithMargins="0"/>
  <rowBreaks count="3" manualBreakCount="3">
    <brk id="27" max="16383" man="1"/>
    <brk id="54" max="16383" man="1"/>
    <brk id="8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0"/>
  <sheetViews>
    <sheetView showGridLines="0" zoomScaleNormal="100" workbookViewId="0">
      <selection activeCell="D12" sqref="D12:J12"/>
    </sheetView>
  </sheetViews>
  <sheetFormatPr defaultRowHeight="14.25" x14ac:dyDescent="0.2"/>
  <cols>
    <col min="1" max="1" width="5.140625" style="220" customWidth="1"/>
    <col min="2" max="2" width="6" style="220" customWidth="1"/>
    <col min="3" max="3" width="9.140625" style="220" customWidth="1"/>
    <col min="4" max="4" width="10.7109375" style="220" customWidth="1"/>
    <col min="5" max="5" width="9.140625" style="220" customWidth="1"/>
    <col min="6" max="6" width="8.85546875" style="220" customWidth="1"/>
    <col min="7" max="7" width="6.85546875" style="220" customWidth="1"/>
    <col min="8" max="8" width="12.85546875" style="220" customWidth="1"/>
    <col min="9" max="9" width="4.7109375" style="220" customWidth="1"/>
    <col min="10" max="10" width="11.7109375" style="220" customWidth="1"/>
    <col min="11" max="11" width="7.85546875" style="220" customWidth="1"/>
    <col min="12" max="12" width="5.140625" style="220" customWidth="1"/>
    <col min="13" max="13" width="4.28515625" style="220" customWidth="1"/>
    <col min="14" max="14" width="6.5703125" style="220" customWidth="1"/>
    <col min="15" max="15" width="9.140625" style="220"/>
    <col min="16" max="16" width="9.140625" style="220" customWidth="1"/>
    <col min="17" max="18" width="9.140625" style="220"/>
    <col min="19" max="19" width="13" style="220" customWidth="1"/>
    <col min="20" max="20" width="7.28515625" style="220" customWidth="1"/>
    <col min="21" max="21" width="8.140625" style="220" hidden="1" customWidth="1"/>
    <col min="22" max="22" width="4.85546875" style="220" hidden="1" customWidth="1"/>
    <col min="23" max="23" width="6" style="220" hidden="1" customWidth="1"/>
    <col min="24" max="24" width="15.85546875" style="220" customWidth="1"/>
    <col min="25" max="16384" width="9.140625" style="220"/>
  </cols>
  <sheetData>
    <row r="1" spans="1:19" ht="32.25" customHeight="1" x14ac:dyDescent="0.2">
      <c r="A1" s="427"/>
      <c r="N1" s="712" t="s">
        <v>100</v>
      </c>
      <c r="O1" s="722" t="s">
        <v>159</v>
      </c>
      <c r="P1" s="722"/>
      <c r="Q1" s="722"/>
      <c r="R1" s="722"/>
      <c r="S1" s="722"/>
    </row>
    <row r="2" spans="1:19" ht="20.25" customHeight="1" x14ac:dyDescent="0.2">
      <c r="B2" s="352"/>
      <c r="C2" s="352"/>
      <c r="D2" s="352"/>
      <c r="E2" s="352"/>
      <c r="F2" s="352"/>
      <c r="G2" s="352"/>
      <c r="H2" s="352"/>
      <c r="I2" s="352"/>
      <c r="J2" s="352"/>
      <c r="K2" s="352"/>
      <c r="L2" s="352"/>
      <c r="N2" s="712"/>
      <c r="O2" s="708" t="s">
        <v>195</v>
      </c>
      <c r="P2" s="709"/>
      <c r="Q2" s="709"/>
      <c r="R2" s="709"/>
      <c r="S2" s="709"/>
    </row>
    <row r="3" spans="1:19" ht="15.75" customHeight="1" x14ac:dyDescent="0.2">
      <c r="B3" s="352"/>
      <c r="C3" s="352"/>
      <c r="D3" s="352"/>
      <c r="E3" s="352"/>
      <c r="F3" s="352"/>
      <c r="G3" s="352"/>
      <c r="H3" s="352"/>
      <c r="I3" s="352"/>
      <c r="J3" s="352"/>
      <c r="K3" s="352"/>
      <c r="L3" s="352"/>
      <c r="N3" s="712"/>
      <c r="O3" s="709"/>
      <c r="P3" s="709"/>
      <c r="Q3" s="709"/>
      <c r="R3" s="709"/>
      <c r="S3" s="709"/>
    </row>
    <row r="4" spans="1:19" ht="17.25" customHeight="1" x14ac:dyDescent="0.25">
      <c r="B4" s="352"/>
      <c r="C4" s="352"/>
      <c r="D4" s="352"/>
      <c r="E4" s="713" t="str">
        <f>'Подаци о школи'!B1</f>
        <v>Момчило Настасијевић</v>
      </c>
      <c r="F4" s="713"/>
      <c r="G4" s="713"/>
      <c r="H4" s="713"/>
      <c r="I4" s="714" t="str">
        <f>'Подаци о школи'!B2</f>
        <v>Горњем Милановцу</v>
      </c>
      <c r="J4" s="714"/>
      <c r="K4" s="714"/>
      <c r="L4" s="352"/>
      <c r="N4" s="712"/>
      <c r="O4" s="709"/>
      <c r="P4" s="709"/>
      <c r="Q4" s="709"/>
      <c r="R4" s="709"/>
      <c r="S4" s="709"/>
    </row>
    <row r="5" spans="1:19" ht="18" customHeight="1" x14ac:dyDescent="0.2">
      <c r="B5" s="352"/>
      <c r="C5" s="352"/>
      <c r="D5" s="714" t="str">
        <f>'Подаци о школи'!B3</f>
        <v>Горњи Милановац</v>
      </c>
      <c r="E5" s="714"/>
      <c r="F5" s="714"/>
      <c r="G5" s="352"/>
      <c r="H5" s="715" t="str">
        <f>'Подаци о школи'!B4</f>
        <v>02-6069</v>
      </c>
      <c r="I5" s="716"/>
      <c r="J5" s="717" t="str">
        <f>'Подаци о школи'!B5</f>
        <v>29.04.1964.</v>
      </c>
      <c r="K5" s="717"/>
      <c r="L5" s="352"/>
      <c r="N5" s="712"/>
      <c r="O5" s="709"/>
      <c r="P5" s="709"/>
      <c r="Q5" s="709"/>
      <c r="R5" s="709"/>
      <c r="S5" s="709"/>
    </row>
    <row r="6" spans="1:19" ht="13.5" customHeight="1" x14ac:dyDescent="0.2">
      <c r="B6" s="352"/>
      <c r="C6" s="714" t="str">
        <f>VLOOKUP(D12,'Подаци о ученицима'!B2:O93,9,FALSE)</f>
        <v>277/110</v>
      </c>
      <c r="D6" s="714"/>
      <c r="E6" s="714" t="str">
        <f>VLOOKUP(D12,'Подаци о ученицима'!B2:O93,10,FALSE)</f>
        <v>28.6.2018.</v>
      </c>
      <c r="F6" s="714"/>
      <c r="G6" s="352"/>
      <c r="H6" s="718" t="str">
        <f>'Подаци о школи'!B7</f>
        <v>Скупштина општине Горњи Милановац</v>
      </c>
      <c r="I6" s="718"/>
      <c r="J6" s="718"/>
      <c r="K6" s="718"/>
      <c r="L6" s="352"/>
      <c r="N6" s="712"/>
      <c r="O6" s="709"/>
      <c r="P6" s="709"/>
      <c r="Q6" s="709"/>
      <c r="R6" s="709"/>
      <c r="S6" s="709"/>
    </row>
    <row r="7" spans="1:19" ht="11.25" customHeight="1" x14ac:dyDescent="0.2">
      <c r="B7" s="352"/>
      <c r="C7" s="352"/>
      <c r="D7" s="352"/>
      <c r="E7" s="352"/>
      <c r="F7" s="352"/>
      <c r="G7" s="352"/>
      <c r="H7" s="352"/>
      <c r="I7" s="352"/>
      <c r="J7" s="352"/>
      <c r="K7" s="352"/>
      <c r="L7" s="352"/>
      <c r="O7" s="709"/>
      <c r="P7" s="709"/>
      <c r="Q7" s="709"/>
      <c r="R7" s="709"/>
      <c r="S7" s="709"/>
    </row>
    <row r="8" spans="1:19" ht="12.75" customHeight="1" x14ac:dyDescent="0.2">
      <c r="B8" s="352"/>
      <c r="C8" s="352"/>
      <c r="D8" s="352"/>
      <c r="E8" s="714" t="str">
        <f>VLOOKUP(D12,'Подаци о ученицима'!B2:O93,2,FALSE)</f>
        <v>0150117</v>
      </c>
      <c r="F8" s="714"/>
      <c r="G8" s="352"/>
      <c r="H8" s="352"/>
      <c r="I8" s="352"/>
      <c r="J8" s="352"/>
      <c r="K8" s="352"/>
      <c r="L8" s="352"/>
      <c r="O8" s="709"/>
      <c r="P8" s="709"/>
      <c r="Q8" s="709"/>
      <c r="R8" s="709"/>
      <c r="S8" s="709"/>
    </row>
    <row r="9" spans="1:19" ht="14.25" customHeight="1" x14ac:dyDescent="0.2">
      <c r="B9" s="352"/>
      <c r="C9" s="352"/>
      <c r="D9" s="714" t="str">
        <f>VLOOKUP(D12,'Подаци о ученицима'!B2:O93,3,FALSE)</f>
        <v>2809006783418</v>
      </c>
      <c r="E9" s="714"/>
      <c r="F9" s="714"/>
      <c r="G9" s="352"/>
      <c r="H9" s="352"/>
      <c r="I9" s="352"/>
      <c r="J9" s="352"/>
      <c r="K9" s="352"/>
      <c r="L9" s="352"/>
      <c r="O9" s="709"/>
      <c r="P9" s="709"/>
      <c r="Q9" s="709"/>
      <c r="R9" s="709"/>
      <c r="S9" s="709"/>
    </row>
    <row r="10" spans="1:19" ht="22.5" customHeight="1" x14ac:dyDescent="0.2">
      <c r="B10" s="352"/>
      <c r="C10" s="352"/>
      <c r="D10" s="352"/>
      <c r="E10" s="352"/>
      <c r="F10" s="352"/>
      <c r="G10" s="352"/>
      <c r="H10" s="352"/>
      <c r="I10" s="352"/>
      <c r="J10" s="352"/>
      <c r="K10" s="352"/>
      <c r="L10" s="352"/>
      <c r="O10" s="709"/>
      <c r="P10" s="709"/>
      <c r="Q10" s="709"/>
      <c r="R10" s="709"/>
      <c r="S10" s="709"/>
    </row>
    <row r="11" spans="1:19" ht="15.75" customHeight="1" x14ac:dyDescent="0.2">
      <c r="B11" s="352"/>
      <c r="C11" s="352"/>
      <c r="D11" s="353"/>
      <c r="E11" s="353"/>
      <c r="F11" s="353"/>
      <c r="G11" s="353"/>
      <c r="H11" s="353"/>
      <c r="I11" s="353"/>
      <c r="J11" s="353"/>
      <c r="K11" s="352"/>
      <c r="L11" s="352"/>
      <c r="N11" s="222"/>
      <c r="O11" s="709"/>
      <c r="P11" s="709"/>
      <c r="Q11" s="709"/>
      <c r="R11" s="709"/>
      <c r="S11" s="709"/>
    </row>
    <row r="12" spans="1:19" ht="31.5" customHeight="1" x14ac:dyDescent="0.4">
      <c r="B12" s="352"/>
      <c r="C12" s="352"/>
      <c r="D12" s="711" t="s">
        <v>190</v>
      </c>
      <c r="E12" s="711"/>
      <c r="F12" s="711"/>
      <c r="G12" s="711"/>
      <c r="H12" s="711"/>
      <c r="I12" s="711"/>
      <c r="J12" s="711"/>
      <c r="K12" s="352"/>
      <c r="L12" s="352"/>
      <c r="N12" s="292"/>
      <c r="O12" s="709"/>
      <c r="P12" s="709"/>
      <c r="Q12" s="709"/>
      <c r="R12" s="709"/>
      <c r="S12" s="709"/>
    </row>
    <row r="13" spans="1:19" ht="15.75" customHeight="1" x14ac:dyDescent="0.25">
      <c r="B13" s="352"/>
      <c r="C13" s="714" t="str">
        <f>VLOOKUP(D12,'Подаци о ученицима'!B2:P93,4,FALSE)</f>
        <v>Иван</v>
      </c>
      <c r="D13" s="714"/>
      <c r="E13" s="714"/>
      <c r="F13" s="714" t="str">
        <f>VLOOKUP(D12,'Подаци о ученицима'!B2:P93,5,FALSE)</f>
        <v>28.09.2006.</v>
      </c>
      <c r="G13" s="714"/>
      <c r="H13" s="714"/>
      <c r="I13" s="714" t="str">
        <f>VLOOKUP(D12,'Подаци о ученицима'!B2:P93,6,FALSE)</f>
        <v>Горњем Милановцу</v>
      </c>
      <c r="J13" s="714"/>
      <c r="K13" s="714"/>
      <c r="L13" s="352"/>
      <c r="N13" s="223"/>
      <c r="O13" s="710"/>
      <c r="P13" s="710"/>
      <c r="Q13" s="710"/>
      <c r="R13" s="710"/>
      <c r="S13" s="710"/>
    </row>
    <row r="14" spans="1:19" ht="15.75" customHeight="1" x14ac:dyDescent="0.2">
      <c r="B14" s="352"/>
      <c r="C14" s="352"/>
      <c r="D14" s="714" t="str">
        <f>VLOOKUP(D12,'Подаци о ученицима'!B2:P93,7,FALSE)</f>
        <v>Горњи Милановац</v>
      </c>
      <c r="E14" s="714"/>
      <c r="F14" s="714"/>
      <c r="G14" s="352"/>
      <c r="H14" s="714" t="str">
        <f>VLOOKUP(D12,'Подаци о ученицима'!B2:P93,8,FALSE)</f>
        <v>Република Србија</v>
      </c>
      <c r="I14" s="714"/>
      <c r="J14" s="714"/>
      <c r="K14" s="714"/>
      <c r="L14" s="352"/>
      <c r="O14" s="710"/>
      <c r="P14" s="710"/>
      <c r="Q14" s="710"/>
      <c r="R14" s="710"/>
      <c r="S14" s="710"/>
    </row>
    <row r="15" spans="1:19" ht="19.5" customHeight="1" x14ac:dyDescent="0.2">
      <c r="B15" s="352"/>
      <c r="C15" s="352"/>
      <c r="D15" s="352"/>
      <c r="E15" s="352"/>
      <c r="F15" s="352"/>
      <c r="G15" s="354">
        <f>'Подаци о школи'!B6</f>
        <v>2018</v>
      </c>
      <c r="H15" s="405" t="str">
        <f>'Подаци о школи'!D6</f>
        <v>2019.</v>
      </c>
      <c r="I15" s="714" t="str">
        <f>'Подаци о школи'!D4</f>
        <v>пети</v>
      </c>
      <c r="J15" s="714"/>
      <c r="K15" s="352"/>
      <c r="L15" s="352"/>
      <c r="O15" s="466"/>
      <c r="P15" s="466"/>
      <c r="Q15" s="466"/>
      <c r="R15" s="466"/>
      <c r="S15" s="466"/>
    </row>
    <row r="16" spans="1:19" ht="18.75" customHeight="1" x14ac:dyDescent="0.2">
      <c r="B16" s="352"/>
      <c r="C16" s="352"/>
      <c r="D16" s="352"/>
      <c r="E16" s="352"/>
      <c r="F16" s="352"/>
      <c r="G16" s="352"/>
      <c r="H16" s="352"/>
      <c r="I16" s="352"/>
      <c r="J16" s="352"/>
      <c r="K16" s="352"/>
      <c r="L16" s="352"/>
      <c r="O16" s="466"/>
      <c r="P16" s="466"/>
      <c r="Q16" s="466"/>
      <c r="R16" s="466"/>
      <c r="S16" s="466"/>
    </row>
    <row r="17" spans="2:23" ht="12.75" customHeight="1" x14ac:dyDescent="0.2">
      <c r="B17" s="352"/>
      <c r="C17" s="719" t="s">
        <v>46</v>
      </c>
      <c r="D17" s="719"/>
      <c r="E17" s="355"/>
      <c r="F17" s="356"/>
      <c r="G17" s="352"/>
      <c r="H17" s="459" t="str">
        <f>IF(I17=" "," ",IF(I17=5,"одличан",IF(I17=4,"врло добар",IF(I17=3,"добар",IF(I17=2,"довољан",IF(I17=1,"недовољан","неоцењен"))))))</f>
        <v>довољан</v>
      </c>
      <c r="I17" s="357">
        <f>VLOOKUP($D$12,'Оцене 2.'!$B$4:$AJ$103,MATCH(C17,'Оцене 2.'!$B$3:$AJ$3,0),FALSE)</f>
        <v>2</v>
      </c>
      <c r="J17" s="730" t="s">
        <v>101</v>
      </c>
      <c r="K17" s="731"/>
      <c r="L17" s="352"/>
      <c r="N17" s="293"/>
      <c r="O17" s="466"/>
      <c r="P17" s="466"/>
      <c r="Q17" s="466"/>
      <c r="R17" s="466"/>
      <c r="S17" s="466"/>
    </row>
    <row r="18" spans="2:23" ht="11.25" customHeight="1" x14ac:dyDescent="0.2">
      <c r="B18" s="352"/>
      <c r="C18" s="719" t="s">
        <v>94</v>
      </c>
      <c r="D18" s="721"/>
      <c r="E18" s="721"/>
      <c r="F18" s="721"/>
      <c r="G18" s="352"/>
      <c r="H18" s="459" t="str">
        <f>U18</f>
        <v xml:space="preserve"> </v>
      </c>
      <c r="I18" s="357" t="str">
        <f>W18</f>
        <v xml:space="preserve"> </v>
      </c>
      <c r="J18" s="731"/>
      <c r="K18" s="731"/>
      <c r="L18" s="352"/>
      <c r="O18" s="466"/>
      <c r="P18" s="466"/>
      <c r="Q18" s="466"/>
      <c r="R18" s="466"/>
      <c r="S18" s="466"/>
      <c r="U18" s="428" t="str">
        <f>IF(V18=" "," ",IF(V18=5,"одличан",IF(V18=4,"врло добар",IF(V18=3,"добар",IF(V18=2,"довољан",IF(V18=1,"недовољан"," "))))))</f>
        <v xml:space="preserve"> </v>
      </c>
      <c r="V18" s="220">
        <f>VLOOKUP($D$12,'Оцене 2.'!$B$4:$AJ$103,MATCH(C18,'Оцене 2.'!$B$3:$AJ$3,0),FALSE)</f>
        <v>0</v>
      </c>
      <c r="W18" s="428" t="str">
        <f>IF(V18=" "," ",IF(V18=5,"5",IF(V18=4,"4",IF(V18=3,"3",IF(V18=2,"2",IF(V18=1,"1",IF(V18=0," ")))))))</f>
        <v xml:space="preserve"> </v>
      </c>
    </row>
    <row r="19" spans="2:23" ht="12.75" customHeight="1" x14ac:dyDescent="0.2">
      <c r="B19" s="352"/>
      <c r="C19" s="729" t="str">
        <f>'Оцене 2.'!E3</f>
        <v xml:space="preserve">Енглески </v>
      </c>
      <c r="D19" s="729"/>
      <c r="E19" s="355"/>
      <c r="F19" s="356"/>
      <c r="G19" s="352"/>
      <c r="H19" s="459" t="str">
        <f>IF(I19=" "," ",IF(I19=5,"одличан",IF(I19=4,"врло добар",IF(I19=3,"добар",IF(I19=2,"довољан",IF(I19=1,"недовољан","неоцењен"))))))</f>
        <v>добар</v>
      </c>
      <c r="I19" s="357">
        <f>VLOOKUP($D$12,'Оцене 2.'!$B$4:$AJ$103,MATCH(C19,'Оцене 2.'!$B$3:$AJ$3,0),FALSE)</f>
        <v>3</v>
      </c>
      <c r="J19" s="731"/>
      <c r="K19" s="731"/>
      <c r="L19" s="352"/>
      <c r="O19" s="466"/>
      <c r="P19" s="466"/>
      <c r="Q19" s="466"/>
      <c r="R19" s="466"/>
      <c r="S19" s="466"/>
      <c r="U19" s="428"/>
      <c r="W19" s="428"/>
    </row>
    <row r="20" spans="2:23" ht="11.25" customHeight="1" x14ac:dyDescent="0.2">
      <c r="B20" s="352"/>
      <c r="C20" s="719" t="s">
        <v>49</v>
      </c>
      <c r="D20" s="719"/>
      <c r="E20" s="355"/>
      <c r="F20" s="356"/>
      <c r="G20" s="352"/>
      <c r="H20" s="459" t="str">
        <f t="shared" ref="H20:H32" si="0">IF(I20=" "," ",IF(I20=5,"одличан",IF(I20=4,"врло добар",IF(I20=3,"добар",IF(I20=2,"довољан",IF(I20=1,"недовољан","неоцењен"))))))</f>
        <v>врло добар</v>
      </c>
      <c r="I20" s="357">
        <f>VLOOKUP($D$12,'Оцене 2.'!$B$4:$AJ$103,MATCH(C20,'Оцене 2.'!$B$3:$AJ$3,0),FALSE)</f>
        <v>4</v>
      </c>
      <c r="J20" s="731"/>
      <c r="K20" s="731"/>
      <c r="L20" s="352"/>
      <c r="O20" s="466"/>
      <c r="P20" s="466"/>
      <c r="Q20" s="466"/>
      <c r="R20" s="466"/>
      <c r="S20" s="466"/>
      <c r="U20" s="428"/>
      <c r="W20" s="428"/>
    </row>
    <row r="21" spans="2:23" ht="11.25" customHeight="1" x14ac:dyDescent="0.2">
      <c r="B21" s="352"/>
      <c r="C21" s="719" t="s">
        <v>50</v>
      </c>
      <c r="D21" s="719"/>
      <c r="E21" s="355"/>
      <c r="F21" s="356"/>
      <c r="G21" s="352"/>
      <c r="H21" s="459" t="str">
        <f t="shared" si="0"/>
        <v>одличан</v>
      </c>
      <c r="I21" s="357">
        <f>VLOOKUP($D$12,'Оцене 2.'!$B$4:$AJ$103,MATCH(C21,'Оцене 2.'!$B$3:$AJ$3,0),FALSE)</f>
        <v>5</v>
      </c>
      <c r="J21" s="731"/>
      <c r="K21" s="731"/>
      <c r="L21" s="352"/>
      <c r="O21" s="466"/>
      <c r="P21" s="466"/>
      <c r="Q21" s="466"/>
      <c r="R21" s="466"/>
      <c r="S21" s="466"/>
      <c r="U21" s="428"/>
      <c r="W21" s="428"/>
    </row>
    <row r="22" spans="2:23" ht="10.5" customHeight="1" x14ac:dyDescent="0.2">
      <c r="B22" s="352"/>
      <c r="C22" s="719" t="s">
        <v>52</v>
      </c>
      <c r="D22" s="719"/>
      <c r="E22" s="355"/>
      <c r="F22" s="356"/>
      <c r="G22" s="352"/>
      <c r="H22" s="459" t="str">
        <f t="shared" si="0"/>
        <v>довољан</v>
      </c>
      <c r="I22" s="357">
        <f>VLOOKUP($D$12,'Оцене 2.'!$B$4:$AJ$103,MATCH(C22,'Оцене 2.'!$B$3:$AJ$3,0),FALSE)</f>
        <v>2</v>
      </c>
      <c r="J22" s="731"/>
      <c r="K22" s="731"/>
      <c r="L22" s="352"/>
      <c r="O22" s="466"/>
      <c r="P22" s="466"/>
      <c r="Q22" s="466"/>
      <c r="R22" s="466"/>
      <c r="S22" s="466"/>
      <c r="U22" s="428"/>
      <c r="W22" s="428"/>
    </row>
    <row r="23" spans="2:23" ht="11.25" customHeight="1" x14ac:dyDescent="0.2">
      <c r="B23" s="352"/>
      <c r="C23" s="719" t="s">
        <v>51</v>
      </c>
      <c r="D23" s="719"/>
      <c r="E23" s="355"/>
      <c r="F23" s="356"/>
      <c r="G23" s="352"/>
      <c r="H23" s="459" t="str">
        <f t="shared" si="0"/>
        <v>добар</v>
      </c>
      <c r="I23" s="357">
        <f>VLOOKUP($D$12,'Оцене 2.'!$B$4:$AJ$103,MATCH(C23,'Оцене 2.'!$B$3:$AJ$3,0),FALSE)</f>
        <v>3</v>
      </c>
      <c r="J23" s="731"/>
      <c r="K23" s="731"/>
      <c r="L23" s="352"/>
      <c r="O23" s="466"/>
      <c r="P23" s="466"/>
      <c r="Q23" s="466"/>
      <c r="R23" s="466"/>
      <c r="S23" s="466"/>
      <c r="U23" s="428"/>
      <c r="W23" s="428"/>
    </row>
    <row r="24" spans="2:23" ht="11.25" customHeight="1" x14ac:dyDescent="0.2">
      <c r="B24" s="352"/>
      <c r="C24" s="719" t="s">
        <v>102</v>
      </c>
      <c r="D24" s="719"/>
      <c r="E24" s="355"/>
      <c r="F24" s="356"/>
      <c r="G24" s="352"/>
      <c r="H24" s="459" t="str">
        <f>U24</f>
        <v xml:space="preserve"> </v>
      </c>
      <c r="I24" s="357" t="str">
        <f>W24</f>
        <v xml:space="preserve"> </v>
      </c>
      <c r="J24" s="731"/>
      <c r="K24" s="731"/>
      <c r="L24" s="352"/>
      <c r="U24" s="428" t="str">
        <f t="shared" ref="U24:U34" si="1">IF(V24=" "," ",IF(V24=5,"одличан",IF(V24=4,"врло добар",IF(V24=3,"добар",IF(V24=2,"довољан",IF(V24=1,"недовољан"," "))))))</f>
        <v xml:space="preserve"> </v>
      </c>
      <c r="V24" s="220">
        <f>VLOOKUP($D$12,'Оцене 2.'!$B$4:$AJ$103,MATCH(C24,'Оцене 2.'!$B$3:$AJ$3,0),FALSE)</f>
        <v>0</v>
      </c>
      <c r="W24" s="428" t="str">
        <f t="shared" ref="W24:W25" si="2">IF(V24=" "," ",IF(V24=5,"5",IF(V24=4,"4",IF(V24=3,"3",IF(V24=2,"2",IF(V24=1,"1",IF(V24=0," ")))))))</f>
        <v xml:space="preserve"> </v>
      </c>
    </row>
    <row r="25" spans="2:23" ht="10.5" customHeight="1" x14ac:dyDescent="0.2">
      <c r="B25" s="352"/>
      <c r="C25" s="719" t="s">
        <v>103</v>
      </c>
      <c r="D25" s="719"/>
      <c r="E25" s="355"/>
      <c r="F25" s="356"/>
      <c r="G25" s="352"/>
      <c r="H25" s="459" t="str">
        <f>U25</f>
        <v xml:space="preserve"> </v>
      </c>
      <c r="I25" s="357" t="str">
        <f>W25</f>
        <v xml:space="preserve"> </v>
      </c>
      <c r="J25" s="731"/>
      <c r="K25" s="731"/>
      <c r="L25" s="352"/>
      <c r="U25" s="428" t="str">
        <f t="shared" si="1"/>
        <v xml:space="preserve"> </v>
      </c>
      <c r="V25" s="220">
        <f>VLOOKUP($D$12,'Оцене 2.'!$B$4:$AJ$103,MATCH(C25,'Оцене 2.'!$B$3:$AJ$3,0),FALSE)</f>
        <v>0</v>
      </c>
      <c r="W25" s="428" t="str">
        <f t="shared" si="2"/>
        <v xml:space="preserve"> </v>
      </c>
    </row>
    <row r="26" spans="2:23" ht="12" customHeight="1" x14ac:dyDescent="0.2">
      <c r="B26" s="352"/>
      <c r="C26" s="719" t="s">
        <v>56</v>
      </c>
      <c r="D26" s="719"/>
      <c r="E26" s="720"/>
      <c r="F26" s="356"/>
      <c r="G26" s="352"/>
      <c r="H26" s="459" t="str">
        <f t="shared" si="0"/>
        <v>врло добар</v>
      </c>
      <c r="I26" s="357">
        <f>VLOOKUP($D$12,'Оцене 2.'!$B$4:$AJ$103,MATCH(C26,'Оцене 2.'!$B$3:$AJ$3,0),FALSE)</f>
        <v>4</v>
      </c>
      <c r="J26" s="731"/>
      <c r="K26" s="731"/>
      <c r="L26" s="352"/>
      <c r="U26" s="428"/>
      <c r="W26" s="428"/>
    </row>
    <row r="27" spans="2:23" ht="10.5" customHeight="1" x14ac:dyDescent="0.2">
      <c r="B27" s="352"/>
      <c r="C27" s="719" t="s">
        <v>88</v>
      </c>
      <c r="D27" s="719"/>
      <c r="E27" s="720"/>
      <c r="F27" s="356"/>
      <c r="G27" s="352"/>
      <c r="H27" s="459" t="str">
        <f t="shared" si="0"/>
        <v>одличан</v>
      </c>
      <c r="I27" s="357">
        <f>VLOOKUP($D$12,'Оцене 2.'!$B$4:$AJ$103,MATCH(C27,'Оцене 2.'!$B$3:$AJ$3,0),FALSE)</f>
        <v>5</v>
      </c>
      <c r="J27" s="731"/>
      <c r="K27" s="731"/>
      <c r="L27" s="352"/>
      <c r="U27" s="428"/>
      <c r="W27" s="428"/>
    </row>
    <row r="28" spans="2:23" ht="12" customHeight="1" x14ac:dyDescent="0.2">
      <c r="B28" s="352"/>
      <c r="C28" s="719" t="s">
        <v>47</v>
      </c>
      <c r="D28" s="719"/>
      <c r="E28" s="719"/>
      <c r="F28" s="356"/>
      <c r="G28" s="352"/>
      <c r="H28" s="459" t="str">
        <f t="shared" si="0"/>
        <v>довољан</v>
      </c>
      <c r="I28" s="357">
        <f>VLOOKUP($D$12,'Оцене 2.'!$B$4:$AJ$103,MATCH(C28,'Оцене 2.'!$B$3:$AJ$3,0),FALSE)</f>
        <v>2</v>
      </c>
      <c r="J28" s="731"/>
      <c r="K28" s="731"/>
      <c r="L28" s="352"/>
      <c r="U28" s="428"/>
      <c r="W28" s="428"/>
    </row>
    <row r="29" spans="2:23" ht="11.25" customHeight="1" x14ac:dyDescent="0.2">
      <c r="B29" s="352"/>
      <c r="C29" s="719" t="s">
        <v>48</v>
      </c>
      <c r="D29" s="719"/>
      <c r="E29" s="358"/>
      <c r="F29" s="356"/>
      <c r="G29" s="352"/>
      <c r="H29" s="459" t="str">
        <f t="shared" si="0"/>
        <v>добар</v>
      </c>
      <c r="I29" s="357">
        <f>VLOOKUP($D$12,'Оцене 2.'!$B$4:$AJ$103,MATCH(C29,'Оцене 2.'!$B$3:$AJ$3,0),FALSE)</f>
        <v>3</v>
      </c>
      <c r="J29" s="731"/>
      <c r="K29" s="731"/>
      <c r="L29" s="352"/>
      <c r="U29" s="428"/>
      <c r="W29" s="428"/>
    </row>
    <row r="30" spans="2:23" ht="15" customHeight="1" x14ac:dyDescent="0.2">
      <c r="B30" s="352"/>
      <c r="C30" s="719" t="s">
        <v>89</v>
      </c>
      <c r="D30" s="719"/>
      <c r="E30" s="720"/>
      <c r="F30" s="352"/>
      <c r="G30" s="352"/>
      <c r="H30" s="459" t="str">
        <f t="shared" si="0"/>
        <v>врло добар</v>
      </c>
      <c r="I30" s="357">
        <f>VLOOKUP($D$12,'Оцене 2.'!$B$4:$AJ$103,MATCH(C30,'Оцене 2.'!$B$3:$AJ$3,0),FALSE)</f>
        <v>4</v>
      </c>
      <c r="J30" s="731"/>
      <c r="K30" s="731"/>
      <c r="L30" s="352"/>
      <c r="U30" s="428"/>
      <c r="W30" s="428"/>
    </row>
    <row r="31" spans="2:23" ht="10.5" customHeight="1" x14ac:dyDescent="0.2">
      <c r="B31" s="352"/>
      <c r="C31" s="723" t="str">
        <f>VLOOKUP(D12,'Подаци о ученицима'!B2:P93,14,FALSE)</f>
        <v>Грађанско васпитање</v>
      </c>
      <c r="D31" s="723"/>
      <c r="E31" s="723"/>
      <c r="F31" s="359"/>
      <c r="G31" s="352"/>
      <c r="H31" s="459" t="str">
        <f>VLOOKUP($D$12,'Оцене 2.'!$B$4:$AJ$103,MATCH(C31,'Оцене 2.'!$B$3:$AJ$3,0),FALSE)</f>
        <v>истиче се</v>
      </c>
      <c r="I31" s="360"/>
      <c r="J31" s="731"/>
      <c r="K31" s="731"/>
      <c r="L31" s="352"/>
      <c r="U31" s="428"/>
      <c r="W31" s="428"/>
    </row>
    <row r="32" spans="2:23" ht="11.25" customHeight="1" x14ac:dyDescent="0.2">
      <c r="B32" s="352"/>
      <c r="C32" s="723" t="str">
        <f>VLOOKUP(D12,'Подаци о ученицима'!B2:P93,11,FALSE)</f>
        <v>Немачки језик</v>
      </c>
      <c r="D32" s="723"/>
      <c r="E32" s="723"/>
      <c r="F32" s="359"/>
      <c r="G32" s="352"/>
      <c r="H32" s="459" t="str">
        <f t="shared" si="0"/>
        <v>добар</v>
      </c>
      <c r="I32" s="360">
        <f>VLOOKUP($D$12,'Оцене 2.'!$B$4:$AJ$103,MATCH(C32,'Оцене 2.'!$B$3:$AJ$3,0),FALSE)</f>
        <v>3</v>
      </c>
      <c r="J32" s="731"/>
      <c r="K32" s="731"/>
      <c r="L32" s="352"/>
      <c r="U32" s="428"/>
      <c r="W32" s="428"/>
    </row>
    <row r="33" spans="2:23" ht="10.5" customHeight="1" x14ac:dyDescent="0.2">
      <c r="B33" s="352"/>
      <c r="C33" s="726" t="s">
        <v>148</v>
      </c>
      <c r="D33" s="727"/>
      <c r="E33" s="727"/>
      <c r="F33" s="727"/>
      <c r="G33" s="352"/>
      <c r="H33" s="459" t="str">
        <f>U33</f>
        <v xml:space="preserve"> </v>
      </c>
      <c r="I33" s="360" t="str">
        <f>W33</f>
        <v xml:space="preserve"> </v>
      </c>
      <c r="J33" s="731"/>
      <c r="K33" s="731"/>
      <c r="L33" s="352"/>
      <c r="U33" s="428" t="str">
        <f t="shared" si="1"/>
        <v xml:space="preserve"> </v>
      </c>
      <c r="V33" s="220">
        <f>VLOOKUP($D$12,'Оцене 2.'!$B$4:$AJ$103,MATCH(C33,'Оцене 2.'!$B$3:$AJ$3,0),FALSE)</f>
        <v>0</v>
      </c>
      <c r="W33" s="428" t="str">
        <f>IF(V33=" "," ",IF(V33=5,"5",IF(V33=4,"4",IF(V33=3,"3",IF(V33=2,"2",IF(V33=1,"1",IF(V33=0," ")))))))</f>
        <v xml:space="preserve"> </v>
      </c>
    </row>
    <row r="34" spans="2:23" ht="12" customHeight="1" x14ac:dyDescent="0.2">
      <c r="B34" s="352"/>
      <c r="C34" s="723" t="str">
        <f>VLOOKUP(D12,'Подаци о ученицима'!B2:P93,12,FALSE)</f>
        <v>Свакодневни живот у прошлости</v>
      </c>
      <c r="D34" s="723"/>
      <c r="E34" s="724"/>
      <c r="F34" s="725"/>
      <c r="G34" s="352"/>
      <c r="H34" s="459" t="str">
        <f>VLOOKUP($D$12,'Оцене 2.'!$B$4:$AJ$103,MATCH(C34,'Оцене 2.'!$B$3:$AJ$3,0),FALSE)</f>
        <v>истиче се</v>
      </c>
      <c r="I34" s="360"/>
      <c r="J34" s="731"/>
      <c r="K34" s="731"/>
      <c r="L34" s="352"/>
      <c r="U34" s="428" t="str">
        <f t="shared" si="1"/>
        <v xml:space="preserve"> </v>
      </c>
      <c r="W34" s="428"/>
    </row>
    <row r="35" spans="2:23" ht="12" customHeight="1" x14ac:dyDescent="0.2">
      <c r="B35" s="352"/>
      <c r="C35" s="460"/>
      <c r="D35" s="460"/>
      <c r="E35" s="461"/>
      <c r="F35" s="732"/>
      <c r="G35" s="352"/>
      <c r="H35" s="460"/>
      <c r="I35" s="462"/>
      <c r="J35" s="463"/>
      <c r="K35" s="463"/>
      <c r="L35" s="352"/>
      <c r="U35" s="428"/>
      <c r="W35" s="428"/>
    </row>
    <row r="36" spans="2:23" ht="12.75" customHeight="1" x14ac:dyDescent="0.2">
      <c r="B36" s="352"/>
      <c r="C36" s="352"/>
      <c r="D36" s="352"/>
      <c r="E36" s="361" t="s">
        <v>85</v>
      </c>
      <c r="F36" s="352"/>
      <c r="G36" s="352"/>
      <c r="H36" s="459" t="str">
        <f>IF(I36=" "," ",IF(I36=5,"примерно",IF(I36=4,"врло добро",IF(I36=3,"добро",IF(I36=2,"задовољавајуће",IF(I36=1,"незадовољавајуће","неоцењен"))))))</f>
        <v>примерно</v>
      </c>
      <c r="I36" s="362">
        <f>VLOOKUP($D$12,'Оцене 2.'!$B$4:$AJ$103,MATCH(E36,'Оцене 2.'!$B$3:$AJ$3,0),FALSE)</f>
        <v>5</v>
      </c>
      <c r="J36" s="363"/>
      <c r="K36" s="363"/>
      <c r="L36" s="352"/>
    </row>
    <row r="37" spans="2:23" ht="16.5" customHeight="1" x14ac:dyDescent="0.2">
      <c r="B37" s="352"/>
      <c r="C37" s="361" t="s">
        <v>3</v>
      </c>
      <c r="D37" s="352"/>
      <c r="E37" s="728" t="str">
        <f>IF(H37=" "," ",IF(H37&gt;=4.5,"oдличним",IF(H37&gt;=3.5,"врло добрим",IF(H37&gt;=2.5,"добрим",IF(H37&gt;=1.5,"довољним",IF(H37&gt;=1,"недовољним","неоцењен"))))))</f>
        <v>добрим</v>
      </c>
      <c r="F37" s="728"/>
      <c r="G37" s="728"/>
      <c r="H37" s="364">
        <f>VLOOKUP($D$12,'Оцене 2.'!$B$4:$AJ$103,MATCH(C37,'Оцене 2.'!$B$3:$AJ$3,0),FALSE)</f>
        <v>3.3333333333333335</v>
      </c>
      <c r="I37" s="365"/>
      <c r="J37" s="352"/>
      <c r="K37" s="352"/>
      <c r="L37" s="352"/>
    </row>
    <row r="38" spans="2:23" ht="16.5" customHeight="1" x14ac:dyDescent="0.2">
      <c r="B38" s="352"/>
      <c r="C38" s="352"/>
      <c r="D38" s="352"/>
      <c r="E38" s="365"/>
      <c r="F38" s="723" t="str">
        <f>'Подаци о школи'!D4</f>
        <v>пети</v>
      </c>
      <c r="G38" s="723"/>
      <c r="H38" s="352"/>
      <c r="I38" s="352"/>
      <c r="J38" s="352"/>
      <c r="K38" s="352"/>
      <c r="L38" s="352"/>
    </row>
    <row r="39" spans="2:23" ht="20.25" customHeight="1" x14ac:dyDescent="0.2">
      <c r="B39" s="352"/>
      <c r="C39" s="352"/>
      <c r="D39" s="352"/>
      <c r="E39" s="352"/>
      <c r="F39" s="352"/>
      <c r="G39" s="352"/>
      <c r="H39" s="352"/>
      <c r="I39" s="352"/>
      <c r="J39" s="352"/>
      <c r="K39" s="352"/>
      <c r="L39" s="352"/>
    </row>
    <row r="40" spans="2:23" ht="12" customHeight="1" x14ac:dyDescent="0.2">
      <c r="B40" s="352"/>
      <c r="C40" s="352"/>
      <c r="D40" s="352"/>
      <c r="E40" s="352"/>
      <c r="F40" s="352"/>
      <c r="G40" s="352"/>
      <c r="H40" s="352"/>
      <c r="I40" s="352"/>
      <c r="J40" s="352"/>
      <c r="K40" s="352"/>
      <c r="L40" s="352"/>
    </row>
    <row r="41" spans="2:23" ht="11.25" customHeight="1" x14ac:dyDescent="0.2"/>
    <row r="42" spans="2:23" ht="11.25" customHeight="1" x14ac:dyDescent="0.2"/>
    <row r="43" spans="2:23" ht="12" customHeight="1" x14ac:dyDescent="0.2"/>
    <row r="44" spans="2:23" ht="12.75" customHeight="1" x14ac:dyDescent="0.2"/>
    <row r="48" spans="2:23" ht="16.5" customHeight="1" x14ac:dyDescent="0.2"/>
    <row r="49" spans="2:2" ht="15" hidden="1" customHeight="1" x14ac:dyDescent="0.2">
      <c r="B49" s="220" t="s">
        <v>101</v>
      </c>
    </row>
    <row r="50" spans="2:2" ht="14.25" customHeight="1" x14ac:dyDescent="0.2"/>
  </sheetData>
  <sheetProtection algorithmName="SHA-512" hashValue="dDmU4ECA1eyNi7dS0Iae4jq5ib4Vz3hfm/vClXhFlhYoDjZw3wWCYHZ0hsxhQAcJBIy7K+PdZJFE8sv42C0FPA==" saltValue="OR1uZgCpZKRLCCBHgAQRDg==" spinCount="100000" sheet="1" objects="1" scenarios="1"/>
  <mergeCells count="41">
    <mergeCell ref="O2:S23"/>
    <mergeCell ref="C18:F18"/>
    <mergeCell ref="O1:S1"/>
    <mergeCell ref="C34:F34"/>
    <mergeCell ref="F38:G38"/>
    <mergeCell ref="C33:F33"/>
    <mergeCell ref="C25:D25"/>
    <mergeCell ref="C28:E28"/>
    <mergeCell ref="C31:E31"/>
    <mergeCell ref="C32:E32"/>
    <mergeCell ref="E37:G37"/>
    <mergeCell ref="D14:F14"/>
    <mergeCell ref="H14:K14"/>
    <mergeCell ref="I15:J15"/>
    <mergeCell ref="C17:D17"/>
    <mergeCell ref="C19:D19"/>
    <mergeCell ref="J17:K34"/>
    <mergeCell ref="C20:D20"/>
    <mergeCell ref="C21:D21"/>
    <mergeCell ref="C22:D22"/>
    <mergeCell ref="C23:D23"/>
    <mergeCell ref="C30:E30"/>
    <mergeCell ref="C26:E26"/>
    <mergeCell ref="C27:E27"/>
    <mergeCell ref="C29:D29"/>
    <mergeCell ref="C24:D24"/>
    <mergeCell ref="D12:J12"/>
    <mergeCell ref="N1:N6"/>
    <mergeCell ref="E4:H4"/>
    <mergeCell ref="I4:K4"/>
    <mergeCell ref="D5:F5"/>
    <mergeCell ref="H5:I5"/>
    <mergeCell ref="J5:K5"/>
    <mergeCell ref="C6:D6"/>
    <mergeCell ref="E6:F6"/>
    <mergeCell ref="H6:K6"/>
    <mergeCell ref="E8:F8"/>
    <mergeCell ref="D9:F9"/>
    <mergeCell ref="C13:E13"/>
    <mergeCell ref="F13:H13"/>
    <mergeCell ref="I13:K13"/>
  </mergeCells>
  <dataValidations count="2">
    <dataValidation type="list" allowBlank="1" showInputMessage="1" showErrorMessage="1" sqref="D12">
      <formula1>сви_ученици</formula1>
    </dataValidation>
    <dataValidation type="list" allowBlank="1" showInputMessage="1" showErrorMessage="1" sqref="J17 J36:K36">
      <formula1>иоп</formula1>
    </dataValidation>
  </dataValidations>
  <pageMargins left="0" right="0" top="0" bottom="0"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02"/>
  <sheetViews>
    <sheetView zoomScale="82" zoomScaleNormal="82"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6" style="202" customWidth="1"/>
    <col min="2" max="2" width="24.42578125" style="202" customWidth="1"/>
    <col min="3" max="3" width="9.5703125" style="248" customWidth="1"/>
    <col min="4" max="4" width="15.85546875" style="248" customWidth="1"/>
    <col min="5" max="5" width="12.7109375" style="202" customWidth="1"/>
    <col min="6" max="6" width="11.42578125" style="202" customWidth="1"/>
    <col min="7" max="7" width="19" style="202" customWidth="1"/>
    <col min="8" max="8" width="17.28515625" style="202" customWidth="1"/>
    <col min="9" max="9" width="16.5703125" style="202" customWidth="1"/>
    <col min="10" max="10" width="14" style="202" customWidth="1"/>
    <col min="11" max="11" width="13.5703125" style="202" customWidth="1"/>
    <col min="12" max="12" width="16.7109375" style="202" customWidth="1"/>
    <col min="13" max="13" width="14.85546875" style="202" customWidth="1"/>
    <col min="14" max="14" width="17.140625" style="202" customWidth="1"/>
    <col min="15" max="15" width="21.140625" style="202" customWidth="1"/>
    <col min="16" max="16" width="9.5703125" style="202" customWidth="1"/>
    <col min="17" max="17" width="11.140625" style="202" customWidth="1"/>
    <col min="18" max="18" width="14" style="202" customWidth="1"/>
    <col min="19" max="19" width="13.7109375" style="202" customWidth="1"/>
    <col min="20" max="16384" width="9.140625" style="202"/>
  </cols>
  <sheetData>
    <row r="1" spans="1:19" ht="58.5" customHeight="1" x14ac:dyDescent="0.2">
      <c r="A1" s="237" t="s">
        <v>158</v>
      </c>
      <c r="B1" s="237" t="s">
        <v>119</v>
      </c>
      <c r="C1" s="238" t="s">
        <v>120</v>
      </c>
      <c r="D1" s="238" t="s">
        <v>149</v>
      </c>
      <c r="E1" s="236" t="s">
        <v>121</v>
      </c>
      <c r="F1" s="236" t="s">
        <v>122</v>
      </c>
      <c r="G1" s="236" t="s">
        <v>123</v>
      </c>
      <c r="H1" s="239" t="s">
        <v>124</v>
      </c>
      <c r="I1" s="239" t="s">
        <v>125</v>
      </c>
      <c r="J1" s="240" t="s">
        <v>126</v>
      </c>
      <c r="K1" s="237" t="s">
        <v>127</v>
      </c>
      <c r="L1" s="237" t="s">
        <v>128</v>
      </c>
      <c r="M1" s="237" t="s">
        <v>146</v>
      </c>
      <c r="N1" s="237" t="s">
        <v>145</v>
      </c>
      <c r="O1" s="237" t="s">
        <v>129</v>
      </c>
      <c r="P1" s="240" t="s">
        <v>130</v>
      </c>
      <c r="Q1" s="237" t="s">
        <v>131</v>
      </c>
      <c r="R1" s="240" t="s">
        <v>132</v>
      </c>
      <c r="S1" s="237" t="s">
        <v>133</v>
      </c>
    </row>
    <row r="2" spans="1:19" x14ac:dyDescent="0.2">
      <c r="A2" s="241">
        <f>'Оцене 1.'!A4</f>
        <v>1</v>
      </c>
      <c r="B2" s="454" t="str">
        <f>'Оцене 2.'!B4</f>
        <v>Аксентијевић Слободан</v>
      </c>
      <c r="C2" s="242" t="s">
        <v>183</v>
      </c>
      <c r="D2" s="242" t="s">
        <v>188</v>
      </c>
      <c r="E2" s="217" t="s">
        <v>184</v>
      </c>
      <c r="F2" s="217" t="s">
        <v>187</v>
      </c>
      <c r="G2" s="217" t="s">
        <v>107</v>
      </c>
      <c r="H2" s="217" t="s">
        <v>109</v>
      </c>
      <c r="I2" s="217" t="s">
        <v>185</v>
      </c>
      <c r="J2" s="217" t="s">
        <v>189</v>
      </c>
      <c r="K2" s="243" t="s">
        <v>186</v>
      </c>
      <c r="L2" s="454" t="str">
        <f>IF(ISNUMBER('Оцене 2.'!S4),'Оцене 2.'!S3,IF(ISNUMBER('Оцене 2.'!T4),'Оцене 2.'!T3,"0"))</f>
        <v>Немачки језик</v>
      </c>
      <c r="M2" s="454" t="str">
        <f>IF(ISTEXT('Оцене 2.'!V4),'Оцене 2.'!V3,IF(ISTEXT('Оцене 2.'!W4),'Оцене 2.'!W3,IF(ISTEXT('Оцене 2.'!X4),'Оцене 2.'!X3,"0")))</f>
        <v>Свакодневни живот у прошлости</v>
      </c>
      <c r="N2" s="455"/>
      <c r="O2" s="456" t="str">
        <f>IF(ISTEXT('Оцене 2.'!Q4),'Оцене 2.'!Q3,IF(ISTEXT('Оцене 2.'!R4),'Оцене 2.'!R3,"0"))</f>
        <v>Грађанско васпитање</v>
      </c>
      <c r="P2" s="294"/>
      <c r="Q2" s="295"/>
      <c r="R2" s="296"/>
      <c r="S2" s="297"/>
    </row>
    <row r="3" spans="1:19" x14ac:dyDescent="0.2">
      <c r="A3" s="241">
        <f>'Оцене 1.'!A5</f>
        <v>2</v>
      </c>
      <c r="B3" s="454">
        <f>'Оцене 2.'!B5</f>
        <v>0</v>
      </c>
      <c r="C3" s="242"/>
      <c r="D3" s="242"/>
      <c r="E3" s="217"/>
      <c r="F3" s="217"/>
      <c r="G3" s="217"/>
      <c r="H3" s="217"/>
      <c r="I3" s="217"/>
      <c r="J3" s="217"/>
      <c r="K3" s="243"/>
      <c r="L3" s="454" t="str">
        <f>IF(ISNUMBER('Оцене 2.'!S5),'Оцене 2.'!S3,IF(ISNUMBER('Оцене 2.'!T5),'Оцене 2.'!T3,"0"))</f>
        <v>0</v>
      </c>
      <c r="M3" s="454" t="str">
        <f>IF(ISTEXT('Оцене 2.'!V5),'Оцене 2.'!V3,IF(ISTEXT('Оцене 2.'!W5),'Оцене 2.'!W3,IF(ISTEXT('Оцене 2.'!X5),'Оцене 2.'!X3,"0")))</f>
        <v>0</v>
      </c>
      <c r="N3" s="455"/>
      <c r="O3" s="456" t="str">
        <f>IF(ISTEXT('Оцене 2.'!Q5),'Оцене 2.'!Q3,IF(ISTEXT('Оцене 2.'!R5),'Оцене 2.'!R3,"0"))</f>
        <v>0</v>
      </c>
      <c r="P3" s="294"/>
      <c r="Q3" s="295"/>
      <c r="R3" s="296"/>
      <c r="S3" s="297"/>
    </row>
    <row r="4" spans="1:19" x14ac:dyDescent="0.2">
      <c r="A4" s="241">
        <f>'Оцене 1.'!A6</f>
        <v>3</v>
      </c>
      <c r="B4" s="454">
        <f>'Оцене 2.'!B6</f>
        <v>0</v>
      </c>
      <c r="C4" s="242"/>
      <c r="D4" s="242"/>
      <c r="E4" s="217"/>
      <c r="F4" s="217"/>
      <c r="G4" s="217"/>
      <c r="H4" s="217"/>
      <c r="I4" s="217"/>
      <c r="J4" s="217"/>
      <c r="K4" s="243"/>
      <c r="L4" s="454" t="str">
        <f>IF(ISNUMBER('Оцене 2.'!S6),'Оцене 2.'!S3,IF(ISNUMBER('Оцене 2.'!T6),'Оцене 2.'!T3,"0"))</f>
        <v>0</v>
      </c>
      <c r="M4" s="454" t="str">
        <f>IF(ISTEXT('Оцене 2.'!V6),'Оцене 2.'!V3,IF(ISTEXT('Оцене 2.'!W6),'Оцене 2.'!W3,IF(ISTEXT('Оцене 2.'!X6),'Оцене 2.'!X3,"0")))</f>
        <v>0</v>
      </c>
      <c r="N4" s="455"/>
      <c r="O4" s="456" t="str">
        <f>IF(ISTEXT('Оцене 2.'!Q6),'Оцене 2.'!Q3,IF(ISTEXT('Оцене 2.'!R6),'Оцене 2.'!R3,"0"))</f>
        <v>0</v>
      </c>
      <c r="P4" s="294"/>
      <c r="Q4" s="295"/>
      <c r="R4" s="296"/>
      <c r="S4" s="297"/>
    </row>
    <row r="5" spans="1:19" x14ac:dyDescent="0.2">
      <c r="A5" s="241">
        <f>'Оцене 1.'!A7</f>
        <v>4</v>
      </c>
      <c r="B5" s="454">
        <f>'Оцене 2.'!B7</f>
        <v>0</v>
      </c>
      <c r="C5" s="242"/>
      <c r="D5" s="242"/>
      <c r="E5" s="217"/>
      <c r="F5" s="217"/>
      <c r="G5" s="217"/>
      <c r="H5" s="217"/>
      <c r="I5" s="217"/>
      <c r="J5" s="217"/>
      <c r="K5" s="243"/>
      <c r="L5" s="454" t="str">
        <f>IF(ISNUMBER('Оцене 2.'!S7),'Оцене 2.'!S3,IF(ISNUMBER('Оцене 2.'!T7),'Оцене 2.'!T3,"0"))</f>
        <v>0</v>
      </c>
      <c r="M5" s="454" t="str">
        <f>IF(ISTEXT('Оцене 2.'!V7),'Оцене 2.'!V3,IF(ISTEXT('Оцене 2.'!W7),'Оцене 2.'!W3,IF(ISTEXT('Оцене 2.'!X7),'Оцене 2.'!X3,"0")))</f>
        <v>0</v>
      </c>
      <c r="N5" s="455"/>
      <c r="O5" s="456" t="str">
        <f>IF(ISTEXT('Оцене 2.'!Q7),'Оцене 2.'!Q3,IF(ISTEXT('Оцене 2.'!R7),'Оцене 2.'!R3,"0"))</f>
        <v>0</v>
      </c>
      <c r="P5" s="294"/>
      <c r="Q5" s="295"/>
      <c r="R5" s="296"/>
      <c r="S5" s="297"/>
    </row>
    <row r="6" spans="1:19" x14ac:dyDescent="0.2">
      <c r="A6" s="241">
        <f>'Оцене 1.'!A8</f>
        <v>5</v>
      </c>
      <c r="B6" s="454">
        <f>'Оцене 2.'!B8</f>
        <v>0</v>
      </c>
      <c r="C6" s="242"/>
      <c r="D6" s="242"/>
      <c r="E6" s="217"/>
      <c r="F6" s="217"/>
      <c r="G6" s="217"/>
      <c r="H6" s="217"/>
      <c r="I6" s="217"/>
      <c r="J6" s="217"/>
      <c r="K6" s="243"/>
      <c r="L6" s="454" t="str">
        <f>IF(ISNUMBER('Оцене 2.'!S8),'Оцене 2.'!S3,IF(ISNUMBER('Оцене 2.'!T8),'Оцене 2.'!T3,"0"))</f>
        <v>0</v>
      </c>
      <c r="M6" s="454" t="str">
        <f>IF(ISTEXT('Оцене 2.'!V8),'Оцене 2.'!V3,IF(ISTEXT('Оцене 2.'!W8),'Оцене 2.'!W3,IF(ISTEXT('Оцене 2.'!X8),'Оцене 2.'!X3,"0")))</f>
        <v>0</v>
      </c>
      <c r="N6" s="455"/>
      <c r="O6" s="456" t="str">
        <f>IF(ISTEXT('Оцене 2.'!Q8),'Оцене 2.'!Q3,IF(ISTEXT('Оцене 2.'!R8),'Оцене 2.'!R3,"0"))</f>
        <v>0</v>
      </c>
      <c r="P6" s="294"/>
      <c r="Q6" s="295"/>
      <c r="R6" s="296"/>
      <c r="S6" s="297"/>
    </row>
    <row r="7" spans="1:19" x14ac:dyDescent="0.2">
      <c r="A7" s="241">
        <f>'Оцене 1.'!A9</f>
        <v>6</v>
      </c>
      <c r="B7" s="454">
        <f>'Оцене 2.'!B9</f>
        <v>0</v>
      </c>
      <c r="C7" s="242"/>
      <c r="D7" s="242"/>
      <c r="E7" s="217"/>
      <c r="F7" s="217"/>
      <c r="G7" s="217"/>
      <c r="H7" s="217"/>
      <c r="I7" s="217"/>
      <c r="J7" s="217"/>
      <c r="K7" s="243"/>
      <c r="L7" s="454" t="str">
        <f>IF(ISNUMBER('Оцене 2.'!S9),'Оцене 2.'!S3,IF(ISNUMBER('Оцене 2.'!T9),'Оцене 2.'!T3,"0"))</f>
        <v>0</v>
      </c>
      <c r="M7" s="454" t="str">
        <f>IF(ISTEXT('Оцене 2.'!V9),'Оцене 2.'!V3,IF(ISTEXT('Оцене 2.'!W9),'Оцене 2.'!W3,IF(ISTEXT('Оцене 2.'!X9),'Оцене 2.'!X3,"0")))</f>
        <v>0</v>
      </c>
      <c r="N7" s="455"/>
      <c r="O7" s="456" t="str">
        <f>IF(ISTEXT('Оцене 2.'!Q9),'Оцене 2.'!Q3,IF(ISTEXT('Оцене 2.'!R9),'Оцене 2.'!R3,"0"))</f>
        <v>0</v>
      </c>
      <c r="P7" s="294"/>
      <c r="Q7" s="295"/>
      <c r="R7" s="296"/>
      <c r="S7" s="297"/>
    </row>
    <row r="8" spans="1:19" x14ac:dyDescent="0.2">
      <c r="A8" s="241">
        <f>'Оцене 1.'!A10</f>
        <v>7</v>
      </c>
      <c r="B8" s="454">
        <f>'Оцене 2.'!B10</f>
        <v>0</v>
      </c>
      <c r="C8" s="242"/>
      <c r="D8" s="242"/>
      <c r="E8" s="217"/>
      <c r="F8" s="217"/>
      <c r="G8" s="217"/>
      <c r="H8" s="217"/>
      <c r="I8" s="217"/>
      <c r="J8" s="217"/>
      <c r="K8" s="243"/>
      <c r="L8" s="454" t="str">
        <f>IF(ISNUMBER('Оцене 2.'!S10),'Оцене 2.'!S3,IF(ISNUMBER('Оцене 2.'!T10),'Оцене 2.'!T3,"0"))</f>
        <v>0</v>
      </c>
      <c r="M8" s="454" t="str">
        <f>IF(ISTEXT('Оцене 2.'!V10),'Оцене 2.'!V3,IF(ISTEXT('Оцене 2.'!W10),'Оцене 2.'!W3,IF(ISTEXT('Оцене 2.'!X10),'Оцене 2.'!X3,"0")))</f>
        <v>0</v>
      </c>
      <c r="N8" s="455"/>
      <c r="O8" s="456" t="str">
        <f>IF(ISTEXT('Оцене 2.'!Q10),'Оцене 2.'!Q3,IF(ISTEXT('Оцене 2.'!R10),'Оцене 2.'!R3,"0"))</f>
        <v>0</v>
      </c>
      <c r="P8" s="294"/>
      <c r="Q8" s="295"/>
      <c r="R8" s="296"/>
      <c r="S8" s="297"/>
    </row>
    <row r="9" spans="1:19" x14ac:dyDescent="0.2">
      <c r="A9" s="241">
        <f>'Оцене 1.'!A11</f>
        <v>8</v>
      </c>
      <c r="B9" s="454">
        <f>'Оцене 2.'!B11</f>
        <v>0</v>
      </c>
      <c r="C9" s="242"/>
      <c r="D9" s="242"/>
      <c r="E9" s="217"/>
      <c r="F9" s="217"/>
      <c r="G9" s="217"/>
      <c r="H9" s="217"/>
      <c r="I9" s="217"/>
      <c r="J9" s="217"/>
      <c r="K9" s="243"/>
      <c r="L9" s="454" t="str">
        <f>IF(ISNUMBER('Оцене 2.'!S11),'Оцене 2.'!S3,IF(ISNUMBER('Оцене 2.'!T11),'Оцене 2.'!T3,"0"))</f>
        <v>0</v>
      </c>
      <c r="M9" s="454" t="str">
        <f>IF(ISTEXT('Оцене 2.'!V11),'Оцене 2.'!V3,IF(ISTEXT('Оцене 2.'!W11),'Оцене 2.'!W3,IF(ISTEXT('Оцене 2.'!X11),'Оцене 2.'!X3,"0")))</f>
        <v>0</v>
      </c>
      <c r="N9" s="455"/>
      <c r="O9" s="456" t="str">
        <f>IF(ISTEXT('Оцене 2.'!Q11),'Оцене 2.'!Q3,IF(ISTEXT('Оцене 2.'!R11),'Оцене 2.'!R3,"0"))</f>
        <v>0</v>
      </c>
      <c r="P9" s="294"/>
      <c r="Q9" s="295"/>
      <c r="R9" s="296"/>
      <c r="S9" s="297"/>
    </row>
    <row r="10" spans="1:19" x14ac:dyDescent="0.2">
      <c r="A10" s="241">
        <f>'Оцене 1.'!A12</f>
        <v>9</v>
      </c>
      <c r="B10" s="454">
        <f>'Оцене 2.'!B12</f>
        <v>0</v>
      </c>
      <c r="C10" s="242"/>
      <c r="D10" s="242"/>
      <c r="E10" s="217"/>
      <c r="F10" s="217"/>
      <c r="G10" s="217"/>
      <c r="H10" s="217"/>
      <c r="I10" s="217"/>
      <c r="J10" s="217"/>
      <c r="K10" s="243"/>
      <c r="L10" s="454" t="str">
        <f>IF(ISNUMBER('Оцене 2.'!S12),'Оцене 2.'!S3,IF(ISNUMBER('Оцене 2.'!T12),'Оцене 2.'!T3,"0"))</f>
        <v>0</v>
      </c>
      <c r="M10" s="454" t="str">
        <f>IF(ISTEXT('Оцене 2.'!V12),'Оцене 2.'!V3,IF(ISTEXT('Оцене 2.'!W12),'Оцене 2.'!W3,IF(ISTEXT('Оцене 2.'!X12),'Оцене 2.'!X3,"0")))</f>
        <v>0</v>
      </c>
      <c r="N10" s="455"/>
      <c r="O10" s="456" t="str">
        <f>IF(ISTEXT('Оцене 2.'!Q12),'Оцене 2.'!Q3,IF(ISTEXT('Оцене 2.'!R12),'Оцене 2.'!R3,"0"))</f>
        <v>0</v>
      </c>
      <c r="P10" s="294"/>
      <c r="Q10" s="295"/>
      <c r="R10" s="296"/>
      <c r="S10" s="297"/>
    </row>
    <row r="11" spans="1:19" x14ac:dyDescent="0.2">
      <c r="A11" s="241">
        <f>'Оцене 1.'!A13</f>
        <v>10</v>
      </c>
      <c r="B11" s="454">
        <f>'Оцене 2.'!B13</f>
        <v>0</v>
      </c>
      <c r="C11" s="242"/>
      <c r="D11" s="242"/>
      <c r="E11" s="217"/>
      <c r="F11" s="217"/>
      <c r="G11" s="217"/>
      <c r="H11" s="217"/>
      <c r="I11" s="217"/>
      <c r="J11" s="217"/>
      <c r="K11" s="243"/>
      <c r="L11" s="454" t="str">
        <f>IF(ISNUMBER('Оцене 2.'!S13),'Оцене 2.'!S3,IF(ISNUMBER('Оцене 2.'!T13),'Оцене 2.'!T3,"0"))</f>
        <v>0</v>
      </c>
      <c r="M11" s="454" t="str">
        <f>IF(ISTEXT('Оцене 2.'!V13),'Оцене 2.'!V3,IF(ISTEXT('Оцене 2.'!W13),'Оцене 2.'!W3,IF(ISTEXT('Оцене 2.'!X13),'Оцене 2.'!X3,"0")))</f>
        <v>0</v>
      </c>
      <c r="N11" s="455"/>
      <c r="O11" s="456" t="str">
        <f>IF(ISTEXT('Оцене 2.'!Q13),'Оцене 2.'!Q3,IF(ISTEXT('Оцене 2.'!R13),'Оцене 2.'!R3,"0"))</f>
        <v>0</v>
      </c>
      <c r="P11" s="294"/>
      <c r="Q11" s="295"/>
      <c r="R11" s="296"/>
      <c r="S11" s="297"/>
    </row>
    <row r="12" spans="1:19" x14ac:dyDescent="0.2">
      <c r="A12" s="241">
        <f>'Оцене 1.'!A14</f>
        <v>11</v>
      </c>
      <c r="B12" s="454">
        <f>'Оцене 2.'!B14</f>
        <v>0</v>
      </c>
      <c r="C12" s="242"/>
      <c r="D12" s="242"/>
      <c r="E12" s="217"/>
      <c r="F12" s="217"/>
      <c r="G12" s="217"/>
      <c r="H12" s="217"/>
      <c r="I12" s="217"/>
      <c r="J12" s="217"/>
      <c r="K12" s="243"/>
      <c r="L12" s="454" t="str">
        <f>IF(ISNUMBER('Оцене 2.'!S14),'Оцене 2.'!S3,IF(ISNUMBER('Оцене 2.'!T14),'Оцене 2.'!T3,"0"))</f>
        <v>0</v>
      </c>
      <c r="M12" s="454" t="str">
        <f>IF(ISTEXT('Оцене 2.'!V14),'Оцене 2.'!V3,IF(ISTEXT('Оцене 2.'!W14),'Оцене 2.'!W3,IF(ISTEXT('Оцене 2.'!X14),'Оцене 2.'!X3,"0")))</f>
        <v>0</v>
      </c>
      <c r="N12" s="455"/>
      <c r="O12" s="456" t="str">
        <f>IF(ISTEXT('Оцене 2.'!Q14),'Оцене 2.'!Q3,IF(ISTEXT('Оцене 2.'!R14),'Оцене 2.'!R3,"0"))</f>
        <v>0</v>
      </c>
      <c r="P12" s="294"/>
      <c r="Q12" s="295"/>
      <c r="R12" s="296"/>
      <c r="S12" s="297"/>
    </row>
    <row r="13" spans="1:19" x14ac:dyDescent="0.2">
      <c r="A13" s="241">
        <f>'Оцене 1.'!A15</f>
        <v>12</v>
      </c>
      <c r="B13" s="454">
        <f>'Оцене 2.'!B15</f>
        <v>0</v>
      </c>
      <c r="C13" s="242"/>
      <c r="D13" s="242"/>
      <c r="E13" s="217"/>
      <c r="F13" s="217"/>
      <c r="G13" s="217"/>
      <c r="H13" s="217"/>
      <c r="I13" s="217"/>
      <c r="J13" s="217"/>
      <c r="K13" s="243"/>
      <c r="L13" s="454" t="str">
        <f>IF(ISNUMBER('Оцене 2.'!S15),'Оцене 2.'!S3,IF(ISNUMBER('Оцене 2.'!T15),'Оцене 2.'!T3,"0"))</f>
        <v>0</v>
      </c>
      <c r="M13" s="454" t="str">
        <f>IF(ISTEXT('Оцене 2.'!V15),'Оцене 2.'!V3,IF(ISTEXT('Оцене 2.'!W15),'Оцене 2.'!W3,IF(ISTEXT('Оцене 2.'!X15),'Оцене 2.'!X3,"0")))</f>
        <v>0</v>
      </c>
      <c r="N13" s="455"/>
      <c r="O13" s="456" t="str">
        <f>IF(ISTEXT('Оцене 2.'!Q15),'Оцене 2.'!Q3,IF(ISTEXT('Оцене 2.'!R15),'Оцене 2.'!R3,"0"))</f>
        <v>0</v>
      </c>
      <c r="P13" s="294"/>
      <c r="Q13" s="295"/>
      <c r="R13" s="296"/>
      <c r="S13" s="297"/>
    </row>
    <row r="14" spans="1:19" x14ac:dyDescent="0.2">
      <c r="A14" s="241">
        <f>'Оцене 1.'!A16</f>
        <v>13</v>
      </c>
      <c r="B14" s="454">
        <f>'Оцене 2.'!B16</f>
        <v>0</v>
      </c>
      <c r="C14" s="242"/>
      <c r="D14" s="242"/>
      <c r="E14" s="217"/>
      <c r="F14" s="217"/>
      <c r="G14" s="217"/>
      <c r="H14" s="217"/>
      <c r="I14" s="217"/>
      <c r="J14" s="217"/>
      <c r="K14" s="243"/>
      <c r="L14" s="454" t="str">
        <f>IF(ISNUMBER('Оцене 2.'!S16),'Оцене 2.'!S3,IF(ISNUMBER('Оцене 2.'!T16),'Оцене 2.'!T3,"0"))</f>
        <v>0</v>
      </c>
      <c r="M14" s="454" t="str">
        <f>IF(ISTEXT('Оцене 2.'!V16),'Оцене 2.'!V3,IF(ISTEXT('Оцене 2.'!W16),'Оцене 2.'!W3,IF(ISTEXT('Оцене 2.'!X16),'Оцене 2.'!X3,"0")))</f>
        <v>0</v>
      </c>
      <c r="N14" s="455"/>
      <c r="O14" s="456" t="str">
        <f>IF(ISTEXT('Оцене 2.'!Q16),'Оцене 2.'!Q3,IF(ISTEXT('Оцене 2.'!R16),'Оцене 2.'!R3,"0"))</f>
        <v>0</v>
      </c>
      <c r="P14" s="294"/>
      <c r="Q14" s="295"/>
      <c r="R14" s="296"/>
      <c r="S14" s="297"/>
    </row>
    <row r="15" spans="1:19" x14ac:dyDescent="0.2">
      <c r="A15" s="241">
        <f>'Оцене 1.'!A17</f>
        <v>14</v>
      </c>
      <c r="B15" s="454">
        <f>'Оцене 2.'!B17</f>
        <v>0</v>
      </c>
      <c r="C15" s="242"/>
      <c r="D15" s="242"/>
      <c r="E15" s="217"/>
      <c r="F15" s="217"/>
      <c r="G15" s="217"/>
      <c r="H15" s="217"/>
      <c r="I15" s="217"/>
      <c r="J15" s="217"/>
      <c r="K15" s="243"/>
      <c r="L15" s="454" t="str">
        <f>IF(ISNUMBER('Оцене 2.'!S17),'Оцене 2.'!S3,IF(ISNUMBER('Оцене 2.'!T17),'Оцене 2.'!T3,"0"))</f>
        <v>0</v>
      </c>
      <c r="M15" s="454" t="str">
        <f>IF(ISTEXT('Оцене 2.'!V17),'Оцене 2.'!V3,IF(ISTEXT('Оцене 2.'!W17),'Оцене 2.'!W3,IF(ISTEXT('Оцене 2.'!X17),'Оцене 2.'!X3,"0")))</f>
        <v>0</v>
      </c>
      <c r="N15" s="455"/>
      <c r="O15" s="456" t="str">
        <f>IF(ISTEXT('Оцене 2.'!Q17),'Оцене 2.'!Q3,IF(ISTEXT('Оцене 2.'!R17),'Оцене 2.'!R3,"0"))</f>
        <v>0</v>
      </c>
      <c r="P15" s="294"/>
      <c r="Q15" s="295"/>
      <c r="R15" s="296"/>
      <c r="S15" s="297"/>
    </row>
    <row r="16" spans="1:19" x14ac:dyDescent="0.2">
      <c r="A16" s="241">
        <f>'Оцене 1.'!A18</f>
        <v>15</v>
      </c>
      <c r="B16" s="454">
        <f>'Оцене 2.'!B18</f>
        <v>0</v>
      </c>
      <c r="C16" s="242"/>
      <c r="D16" s="242"/>
      <c r="E16" s="217"/>
      <c r="F16" s="217"/>
      <c r="G16" s="217"/>
      <c r="H16" s="217"/>
      <c r="I16" s="217"/>
      <c r="J16" s="217"/>
      <c r="K16" s="243"/>
      <c r="L16" s="454" t="str">
        <f>IF(ISNUMBER('Оцене 2.'!S18),'Оцене 2.'!S3,IF(ISNUMBER('Оцене 2.'!T18),'Оцене 2.'!T3,"0"))</f>
        <v>0</v>
      </c>
      <c r="M16" s="454" t="str">
        <f>IF(ISTEXT('Оцене 2.'!V18),'Оцене 2.'!V3,IF(ISTEXT('Оцене 2.'!W18),'Оцене 2.'!W3,IF(ISTEXT('Оцене 2.'!X18),'Оцене 2.'!X3,"0")))</f>
        <v>0</v>
      </c>
      <c r="N16" s="455"/>
      <c r="O16" s="456" t="str">
        <f>IF(ISTEXT('Оцене 2.'!Q18),'Оцене 2.'!Q3,IF(ISTEXT('Оцене 2.'!R18),'Оцене 2.'!R3,"0"))</f>
        <v>0</v>
      </c>
      <c r="P16" s="294"/>
      <c r="Q16" s="295"/>
      <c r="R16" s="296"/>
      <c r="S16" s="297"/>
    </row>
    <row r="17" spans="1:19" x14ac:dyDescent="0.2">
      <c r="A17" s="241">
        <f>'Оцене 1.'!A19</f>
        <v>16</v>
      </c>
      <c r="B17" s="454">
        <f>'Оцене 2.'!B19</f>
        <v>0</v>
      </c>
      <c r="C17" s="242"/>
      <c r="D17" s="242"/>
      <c r="E17" s="217"/>
      <c r="F17" s="217"/>
      <c r="G17" s="217"/>
      <c r="H17" s="217"/>
      <c r="I17" s="217"/>
      <c r="J17" s="217"/>
      <c r="K17" s="243"/>
      <c r="L17" s="454" t="str">
        <f>IF(ISNUMBER('Оцене 2.'!S19),'Оцене 2.'!S3,IF(ISNUMBER('Оцене 2.'!T19),'Оцене 2.'!T3,"0"))</f>
        <v>0</v>
      </c>
      <c r="M17" s="454" t="str">
        <f>IF(ISTEXT('Оцене 2.'!V19),'Оцене 2.'!V3,IF(ISTEXT('Оцене 2.'!W19),'Оцене 2.'!W3,IF(ISTEXT('Оцене 2.'!X19),'Оцене 2.'!X3,"0")))</f>
        <v>0</v>
      </c>
      <c r="N17" s="455"/>
      <c r="O17" s="456" t="str">
        <f>IF(ISTEXT('Оцене 2.'!Q19),'Оцене 2.'!Q3,IF(ISTEXT('Оцене 2.'!R19),'Оцене 2.'!R3,"0"))</f>
        <v>0</v>
      </c>
      <c r="P17" s="294"/>
      <c r="Q17" s="295"/>
      <c r="R17" s="296"/>
      <c r="S17" s="297"/>
    </row>
    <row r="18" spans="1:19" x14ac:dyDescent="0.2">
      <c r="A18" s="241">
        <f>'Оцене 1.'!A20</f>
        <v>17</v>
      </c>
      <c r="B18" s="454">
        <f>'Оцене 2.'!B20</f>
        <v>0</v>
      </c>
      <c r="C18" s="242"/>
      <c r="D18" s="242"/>
      <c r="E18" s="217"/>
      <c r="F18" s="217"/>
      <c r="G18" s="217"/>
      <c r="H18" s="217"/>
      <c r="I18" s="217"/>
      <c r="J18" s="217"/>
      <c r="K18" s="243"/>
      <c r="L18" s="454" t="str">
        <f>IF(ISNUMBER('Оцене 2.'!S20),'Оцене 2.'!S3,IF(ISNUMBER('Оцене 2.'!T20),'Оцене 2.'!T3,"0"))</f>
        <v>0</v>
      </c>
      <c r="M18" s="454" t="str">
        <f>IF(ISTEXT('Оцене 2.'!V20),'Оцене 2.'!V3,IF(ISTEXT('Оцене 2.'!W20),'Оцене 2.'!W3,IF(ISTEXT('Оцене 2.'!X20),'Оцене 2.'!X3,"0")))</f>
        <v>0</v>
      </c>
      <c r="N18" s="455"/>
      <c r="O18" s="456" t="str">
        <f>IF(ISTEXT('Оцене 2.'!Q20),'Оцене 2.'!Q3,IF(ISTEXT('Оцене 2.'!R20),'Оцене 2.'!R3,"0"))</f>
        <v>0</v>
      </c>
      <c r="P18" s="294"/>
      <c r="Q18" s="295"/>
      <c r="R18" s="296"/>
      <c r="S18" s="297"/>
    </row>
    <row r="19" spans="1:19" x14ac:dyDescent="0.2">
      <c r="A19" s="241">
        <f>'Оцене 1.'!A21</f>
        <v>18</v>
      </c>
      <c r="B19" s="454">
        <f>'Оцене 2.'!B21</f>
        <v>0</v>
      </c>
      <c r="C19" s="242"/>
      <c r="D19" s="242"/>
      <c r="E19" s="217"/>
      <c r="F19" s="217"/>
      <c r="G19" s="217"/>
      <c r="H19" s="217"/>
      <c r="I19" s="217"/>
      <c r="J19" s="217"/>
      <c r="K19" s="243"/>
      <c r="L19" s="454" t="str">
        <f>IF(ISNUMBER('Оцене 2.'!S21),'Оцене 2.'!S3,IF(ISNUMBER('Оцене 2.'!T21),'Оцене 2.'!T3,"0"))</f>
        <v>0</v>
      </c>
      <c r="M19" s="454" t="str">
        <f>IF(ISTEXT('Оцене 2.'!V21),'Оцене 2.'!V3,IF(ISTEXT('Оцене 2.'!W21),'Оцене 2.'!W3,IF(ISTEXT('Оцене 2.'!X21),'Оцене 2.'!X3,"0")))</f>
        <v>0</v>
      </c>
      <c r="N19" s="455"/>
      <c r="O19" s="456" t="str">
        <f>IF(ISTEXT('Оцене 2.'!Q21),'Оцене 2.'!Q3,IF(ISTEXT('Оцене 2.'!R21),'Оцене 2.'!R3,"0"))</f>
        <v>0</v>
      </c>
      <c r="P19" s="294"/>
      <c r="Q19" s="295"/>
      <c r="R19" s="296"/>
      <c r="S19" s="297"/>
    </row>
    <row r="20" spans="1:19" x14ac:dyDescent="0.2">
      <c r="A20" s="241">
        <f>'Оцене 1.'!A22</f>
        <v>19</v>
      </c>
      <c r="B20" s="454">
        <f>'Оцене 2.'!B22</f>
        <v>0</v>
      </c>
      <c r="C20" s="242"/>
      <c r="D20" s="242"/>
      <c r="E20" s="217"/>
      <c r="F20" s="217"/>
      <c r="G20" s="217"/>
      <c r="H20" s="217"/>
      <c r="I20" s="217"/>
      <c r="J20" s="217"/>
      <c r="K20" s="243"/>
      <c r="L20" s="454" t="str">
        <f>IF(ISNUMBER('Оцене 2.'!S22),'Оцене 2.'!S3,IF(ISNUMBER('Оцене 2.'!T22),'Оцене 2.'!T3,"0"))</f>
        <v>0</v>
      </c>
      <c r="M20" s="454" t="str">
        <f>IF(ISTEXT('Оцене 2.'!V22),'Оцене 2.'!V3,IF(ISTEXT('Оцене 2.'!W22),'Оцене 2.'!W3,IF(ISTEXT('Оцене 2.'!X22),'Оцене 2.'!X3,"0")))</f>
        <v>0</v>
      </c>
      <c r="N20" s="455"/>
      <c r="O20" s="456" t="str">
        <f>IF(ISTEXT('Оцене 2.'!Q22),'Оцене 2.'!Q3,IF(ISTEXT('Оцене 2.'!R22),'Оцене 2.'!R3,"0"))</f>
        <v>0</v>
      </c>
      <c r="P20" s="294"/>
      <c r="Q20" s="295"/>
      <c r="R20" s="296"/>
      <c r="S20" s="297"/>
    </row>
    <row r="21" spans="1:19" x14ac:dyDescent="0.2">
      <c r="A21" s="241">
        <f>'Оцене 1.'!A23</f>
        <v>20</v>
      </c>
      <c r="B21" s="454">
        <f>'Оцене 2.'!B23</f>
        <v>0</v>
      </c>
      <c r="C21" s="242"/>
      <c r="D21" s="242"/>
      <c r="E21" s="217"/>
      <c r="F21" s="217"/>
      <c r="G21" s="217"/>
      <c r="H21" s="217"/>
      <c r="I21" s="217"/>
      <c r="J21" s="217"/>
      <c r="K21" s="243"/>
      <c r="L21" s="454" t="str">
        <f>IF(ISNUMBER('Оцене 2.'!S23),'Оцене 2.'!S3,IF(ISNUMBER('Оцене 2.'!T23),'Оцене 2.'!T3,"0"))</f>
        <v>0</v>
      </c>
      <c r="M21" s="454" t="str">
        <f>IF(ISTEXT('Оцене 2.'!V23),'Оцене 2.'!V3,IF(ISTEXT('Оцене 2.'!W23),'Оцене 2.'!W3,IF(ISTEXT('Оцене 2.'!X23),'Оцене 2.'!X3,"0")))</f>
        <v>0</v>
      </c>
      <c r="N21" s="455"/>
      <c r="O21" s="456" t="str">
        <f>IF(ISTEXT('Оцене 2.'!Q23),'Оцене 2.'!Q3,IF(ISTEXT('Оцене 2.'!R23),'Оцене 2.'!R3,"0"))</f>
        <v>0</v>
      </c>
      <c r="P21" s="294"/>
      <c r="Q21" s="295"/>
      <c r="R21" s="296"/>
      <c r="S21" s="297"/>
    </row>
    <row r="22" spans="1:19" x14ac:dyDescent="0.2">
      <c r="A22" s="241">
        <f>'Оцене 1.'!A24</f>
        <v>21</v>
      </c>
      <c r="B22" s="454">
        <f>'Оцене 2.'!B24</f>
        <v>0</v>
      </c>
      <c r="C22" s="242"/>
      <c r="D22" s="242"/>
      <c r="E22" s="217"/>
      <c r="F22" s="217"/>
      <c r="G22" s="217"/>
      <c r="H22" s="217"/>
      <c r="I22" s="217"/>
      <c r="J22" s="217"/>
      <c r="K22" s="243"/>
      <c r="L22" s="454" t="str">
        <f>IF(ISNUMBER('Оцене 2.'!S24),'Оцене 2.'!S3,IF(ISNUMBER('Оцене 2.'!T24),'Оцене 2.'!T3,"0"))</f>
        <v>0</v>
      </c>
      <c r="M22" s="454" t="str">
        <f>IF(ISTEXT('Оцене 2.'!V24),'Оцене 2.'!V3,IF(ISTEXT('Оцене 2.'!W24),'Оцене 2.'!W3,IF(ISTEXT('Оцене 2.'!X24),'Оцене 2.'!X3,"0")))</f>
        <v>0</v>
      </c>
      <c r="N22" s="455"/>
      <c r="O22" s="456" t="str">
        <f>IF(ISTEXT('Оцене 2.'!Q24),'Оцене 2.'!Q3,IF(ISTEXT('Оцене 2.'!R24),'Оцене 2.'!R3,"0"))</f>
        <v>0</v>
      </c>
      <c r="P22" s="294"/>
      <c r="Q22" s="295"/>
      <c r="R22" s="296"/>
      <c r="S22" s="297"/>
    </row>
    <row r="23" spans="1:19" x14ac:dyDescent="0.2">
      <c r="A23" s="241">
        <f>'Оцене 1.'!A25</f>
        <v>22</v>
      </c>
      <c r="B23" s="454">
        <f>'Оцене 2.'!B25</f>
        <v>0</v>
      </c>
      <c r="C23" s="242"/>
      <c r="D23" s="242"/>
      <c r="E23" s="217"/>
      <c r="F23" s="217"/>
      <c r="G23" s="217"/>
      <c r="H23" s="217"/>
      <c r="I23" s="217"/>
      <c r="J23" s="217"/>
      <c r="K23" s="243"/>
      <c r="L23" s="454" t="str">
        <f>IF(ISNUMBER('Оцене 2.'!S25),'Оцене 2.'!S3,IF(ISNUMBER('Оцене 2.'!T25),'Оцене 2.'!T3,"0"))</f>
        <v>0</v>
      </c>
      <c r="M23" s="454" t="str">
        <f>IF(ISTEXT('Оцене 2.'!V25),'Оцене 2.'!V3,IF(ISTEXT('Оцене 2.'!W25),'Оцене 2.'!W3,IF(ISTEXT('Оцене 2.'!X25),'Оцене 2.'!X3,"0")))</f>
        <v>0</v>
      </c>
      <c r="N23" s="455"/>
      <c r="O23" s="456" t="str">
        <f>IF(ISTEXT('Оцене 2.'!Q25),'Оцене 2.'!Q3,IF(ISTEXT('Оцене 2.'!R25),'Оцене 2.'!R3,"0"))</f>
        <v>0</v>
      </c>
      <c r="P23" s="294"/>
      <c r="Q23" s="295"/>
      <c r="R23" s="296"/>
      <c r="S23" s="297"/>
    </row>
    <row r="24" spans="1:19" x14ac:dyDescent="0.2">
      <c r="A24" s="241">
        <f>'Оцене 1.'!A26</f>
        <v>23</v>
      </c>
      <c r="B24" s="454">
        <f>'Оцене 2.'!B26</f>
        <v>0</v>
      </c>
      <c r="C24" s="242"/>
      <c r="D24" s="242"/>
      <c r="E24" s="217"/>
      <c r="F24" s="217"/>
      <c r="G24" s="217"/>
      <c r="H24" s="217"/>
      <c r="I24" s="217"/>
      <c r="J24" s="217"/>
      <c r="K24" s="243"/>
      <c r="L24" s="454" t="str">
        <f>IF(ISNUMBER('Оцене 2.'!S26),'Оцене 2.'!S3,IF(ISNUMBER('Оцене 2.'!T26),'Оцене 2.'!T3,"0"))</f>
        <v>0</v>
      </c>
      <c r="M24" s="454" t="str">
        <f>IF(ISTEXT('Оцене 2.'!V26),'Оцене 2.'!V3,IF(ISTEXT('Оцене 2.'!W26),'Оцене 2.'!W3,IF(ISTEXT('Оцене 2.'!X26),'Оцене 2.'!X3,"0")))</f>
        <v>0</v>
      </c>
      <c r="N24" s="455"/>
      <c r="O24" s="456" t="str">
        <f>IF(ISTEXT('Оцене 2.'!Q26),'Оцене 2.'!Q3,IF(ISTEXT('Оцене 2.'!R26),'Оцене 2.'!R3,"0"))</f>
        <v>0</v>
      </c>
      <c r="P24" s="294"/>
      <c r="Q24" s="295"/>
      <c r="R24" s="296"/>
      <c r="S24" s="297"/>
    </row>
    <row r="25" spans="1:19" x14ac:dyDescent="0.2">
      <c r="A25" s="241">
        <f>'Оцене 1.'!A27</f>
        <v>24</v>
      </c>
      <c r="B25" s="454">
        <f>'Оцене 2.'!B27</f>
        <v>0</v>
      </c>
      <c r="C25" s="242"/>
      <c r="D25" s="242"/>
      <c r="E25" s="217"/>
      <c r="F25" s="217"/>
      <c r="G25" s="217"/>
      <c r="H25" s="217"/>
      <c r="I25" s="217"/>
      <c r="J25" s="217"/>
      <c r="K25" s="243"/>
      <c r="L25" s="454" t="str">
        <f>IF(ISNUMBER('Оцене 2.'!S27),'Оцене 2.'!S3,IF(ISNUMBER('Оцене 2.'!T27),'Оцене 2.'!T3,"0"))</f>
        <v>0</v>
      </c>
      <c r="M25" s="454" t="str">
        <f>IF(ISTEXT('Оцене 2.'!V27),'Оцене 2.'!V3,IF(ISTEXT('Оцене 2.'!W27),'Оцене 2.'!W3,IF(ISTEXT('Оцене 2.'!X27),'Оцене 2.'!X3,"0")))</f>
        <v>0</v>
      </c>
      <c r="N25" s="455"/>
      <c r="O25" s="456" t="str">
        <f>IF(ISTEXT('Оцене 2.'!Q27),'Оцене 2.'!Q3,IF(ISTEXT('Оцене 2.'!R27),'Оцене 2.'!R3,"0"))</f>
        <v>0</v>
      </c>
      <c r="P25" s="294"/>
      <c r="Q25" s="295"/>
      <c r="R25" s="296"/>
      <c r="S25" s="297"/>
    </row>
    <row r="26" spans="1:19" x14ac:dyDescent="0.2">
      <c r="A26" s="241">
        <f>'Оцене 1.'!A28</f>
        <v>25</v>
      </c>
      <c r="B26" s="454">
        <f>'Оцене 2.'!B28</f>
        <v>0</v>
      </c>
      <c r="C26" s="242"/>
      <c r="D26" s="242"/>
      <c r="E26" s="217"/>
      <c r="F26" s="217"/>
      <c r="G26" s="217"/>
      <c r="H26" s="217"/>
      <c r="I26" s="217"/>
      <c r="J26" s="217"/>
      <c r="K26" s="243"/>
      <c r="L26" s="454" t="str">
        <f>IF(ISNUMBER('Оцене 2.'!S28),'Оцене 2.'!S3,IF(ISNUMBER('Оцене 2.'!T28),'Оцене 2.'!T3,"0"))</f>
        <v>0</v>
      </c>
      <c r="M26" s="454" t="str">
        <f>IF(ISTEXT('Оцене 2.'!V28),'Оцене 2.'!V3,IF(ISTEXT('Оцене 2.'!W28),'Оцене 2.'!W3,IF(ISTEXT('Оцене 2.'!X28),'Оцене 2.'!X3,"0")))</f>
        <v>0</v>
      </c>
      <c r="N26" s="455"/>
      <c r="O26" s="456" t="str">
        <f>IF(ISTEXT('Оцене 2.'!Q28),'Оцене 2.'!Q3,IF(ISTEXT('Оцене 2.'!R28),'Оцене 2.'!R3,"0"))</f>
        <v>0</v>
      </c>
      <c r="P26" s="294"/>
      <c r="Q26" s="295"/>
      <c r="R26" s="296"/>
      <c r="S26" s="297"/>
    </row>
    <row r="27" spans="1:19" x14ac:dyDescent="0.2">
      <c r="A27" s="241">
        <f>'Оцене 1.'!A29</f>
        <v>26</v>
      </c>
      <c r="B27" s="454">
        <f>'Оцене 2.'!B29</f>
        <v>0</v>
      </c>
      <c r="C27" s="279"/>
      <c r="D27" s="242"/>
      <c r="E27" s="216"/>
      <c r="F27" s="244"/>
      <c r="G27" s="217"/>
      <c r="H27" s="217"/>
      <c r="I27" s="217"/>
      <c r="J27" s="217"/>
      <c r="K27" s="243"/>
      <c r="L27" s="454" t="str">
        <f>IF(ISNUMBER('Оцене 2.'!S29),'Оцене 2.'!S3,IF(ISNUMBER('Оцене 2.'!T29),'Оцене 2.'!T3,"0"))</f>
        <v>0</v>
      </c>
      <c r="M27" s="454" t="str">
        <f>IF(ISTEXT('Оцене 2.'!V29),'Оцене 2.'!V3,IF(ISTEXT('Оцене 2.'!W29),'Оцене 2.'!W3,IF(ISTEXT('Оцене 2.'!X29),'Оцене 2.'!X3,"0")))</f>
        <v>0</v>
      </c>
      <c r="N27" s="455"/>
      <c r="O27" s="456" t="str">
        <f>IF(ISTEXT('Оцене 2.'!Q29),'Оцене 2.'!Q3,IF(ISTEXT('Оцене 2.'!R29),'Оцене 2.'!R28,"0"))</f>
        <v>0</v>
      </c>
      <c r="P27" s="294"/>
      <c r="Q27" s="295"/>
      <c r="R27" s="298"/>
      <c r="S27" s="298"/>
    </row>
    <row r="28" spans="1:19" x14ac:dyDescent="0.2">
      <c r="A28" s="241">
        <f>'Оцене 1.'!A30</f>
        <v>27</v>
      </c>
      <c r="B28" s="454">
        <f>'Оцене 2.'!B30</f>
        <v>0</v>
      </c>
      <c r="C28" s="245"/>
      <c r="D28" s="245"/>
      <c r="E28" s="4"/>
      <c r="F28" s="4"/>
      <c r="G28" s="4"/>
      <c r="H28" s="4"/>
      <c r="I28" s="4"/>
      <c r="J28" s="4"/>
      <c r="K28" s="4"/>
      <c r="L28" s="454" t="str">
        <f>IF(ISNUMBER('Оцене 2.'!S30),'Оцене 2.'!S3,IF(ISNUMBER('Оцене 2.'!T30),'Оцене 2.'!T3,"0"))</f>
        <v>0</v>
      </c>
      <c r="M28" s="454" t="str">
        <f>IF(ISTEXT('Оцене 2.'!V30),'Оцене 2.'!V3,IF(ISTEXT('Оцене 2.'!W30),'Оцене 2.'!W3,IF(ISTEXT('Оцене 2.'!X30),'Оцене 2.'!X3,"0")))</f>
        <v>0</v>
      </c>
      <c r="N28" s="455"/>
      <c r="O28" s="456" t="str">
        <f>IF(ISTEXT('Оцене 2.'!Q30),'Оцене 2.'!Q3,IF(ISTEXT('Оцене 2.'!R30),'Оцене 2.'!R3,"0"))</f>
        <v>0</v>
      </c>
      <c r="P28" s="294"/>
      <c r="Q28" s="295"/>
      <c r="R28" s="298"/>
      <c r="S28" s="298"/>
    </row>
    <row r="29" spans="1:19" x14ac:dyDescent="0.2">
      <c r="A29" s="241">
        <f>'Оцене 1.'!A31</f>
        <v>28</v>
      </c>
      <c r="B29" s="454">
        <f>'Оцене 2.'!B31</f>
        <v>0</v>
      </c>
      <c r="C29" s="245"/>
      <c r="D29" s="245"/>
      <c r="E29" s="4"/>
      <c r="F29" s="4"/>
      <c r="G29" s="4"/>
      <c r="H29" s="4"/>
      <c r="I29" s="4"/>
      <c r="J29" s="4"/>
      <c r="K29" s="4"/>
      <c r="L29" s="454" t="str">
        <f>IF(ISNUMBER('Оцене 2.'!S31),'Оцене 2.'!S3,IF(ISNUMBER('Оцене 2.'!T31),'Оцене 2.'!T3,"0"))</f>
        <v>0</v>
      </c>
      <c r="M29" s="454" t="str">
        <f>IF(ISTEXT('Оцене 2.'!V31),'Оцене 2.'!V3,IF(ISTEXT('Оцене 2.'!W31),'Оцене 2.'!W3,IF(ISTEXT('Оцене 2.'!X31),'Оцене 2.'!X3,"0")))</f>
        <v>0</v>
      </c>
      <c r="N29" s="455"/>
      <c r="O29" s="456" t="str">
        <f>IF(ISTEXT('Оцене 2.'!Q31),'Оцене 2.'!Q3,IF(ISTEXT('Оцене 2.'!R31),'Оцене 2.'!R3,"0"))</f>
        <v>0</v>
      </c>
      <c r="P29" s="294"/>
      <c r="Q29" s="295"/>
      <c r="R29" s="298"/>
      <c r="S29" s="298"/>
    </row>
    <row r="30" spans="1:19" x14ac:dyDescent="0.2">
      <c r="A30" s="241">
        <f>'Оцене 1.'!A32</f>
        <v>29</v>
      </c>
      <c r="B30" s="454">
        <f>'Оцене 2.'!B32</f>
        <v>0</v>
      </c>
      <c r="C30" s="245"/>
      <c r="D30" s="245"/>
      <c r="E30" s="4"/>
      <c r="F30" s="4"/>
      <c r="G30" s="4"/>
      <c r="H30" s="4"/>
      <c r="I30" s="4"/>
      <c r="J30" s="4"/>
      <c r="K30" s="4"/>
      <c r="L30" s="454" t="str">
        <f>IF(ISNUMBER('Оцене 2.'!S32),'Оцене 2.'!S3,IF(ISNUMBER('Оцене 2.'!T32),'Оцене 2.'!T3,"0"))</f>
        <v>0</v>
      </c>
      <c r="M30" s="454" t="str">
        <f>IF(ISTEXT('Оцене 2.'!V32),'Оцене 2.'!V3,IF(ISTEXT('Оцене 2.'!W32),'Оцене 2.'!W3,IF(ISTEXT('Оцене 2.'!X32),'Оцене 2.'!X3,"0")))</f>
        <v>0</v>
      </c>
      <c r="N30" s="455"/>
      <c r="O30" s="456" t="str">
        <f>IF(ISTEXT('Оцене 2.'!Q32),'Оцене 2.'!Q3,IF(ISTEXT('Оцене 2.'!R32),'Оцене 2.'!R3,"0"))</f>
        <v>0</v>
      </c>
      <c r="P30" s="294"/>
      <c r="Q30" s="295"/>
      <c r="R30" s="298"/>
      <c r="S30" s="298"/>
    </row>
    <row r="31" spans="1:19" x14ac:dyDescent="0.2">
      <c r="A31" s="241">
        <f>'Оцене 1.'!A33</f>
        <v>30</v>
      </c>
      <c r="B31" s="454">
        <f>'Оцене 2.'!B33</f>
        <v>0</v>
      </c>
      <c r="C31" s="245"/>
      <c r="D31" s="245"/>
      <c r="E31" s="4"/>
      <c r="F31" s="4"/>
      <c r="G31" s="4"/>
      <c r="H31" s="4"/>
      <c r="I31" s="4"/>
      <c r="J31" s="4"/>
      <c r="K31" s="4"/>
      <c r="L31" s="454" t="str">
        <f>IF(ISNUMBER('Оцене 2.'!S33),'Оцене 2.'!S3,IF(ISNUMBER('Оцене 2.'!T33),'Оцене 2.'!T3,"0"))</f>
        <v>0</v>
      </c>
      <c r="M31" s="454" t="str">
        <f>IF(ISTEXT('Оцене 2.'!V33),'Оцене 2.'!V3,IF(ISTEXT('Оцене 2.'!W33),'Оцене 2.'!W3,IF(ISTEXT('Оцене 2.'!X33),'Оцене 2.'!X3,"0")))</f>
        <v>0</v>
      </c>
      <c r="N31" s="455"/>
      <c r="O31" s="456" t="str">
        <f>IF(ISTEXT('Оцене 2.'!Q33),'Оцене 2.'!Q3,IF(ISTEXT('Оцене 2.'!R33),'Оцене 2.'!R3,"0"))</f>
        <v>0</v>
      </c>
      <c r="P31" s="294"/>
      <c r="Q31" s="295"/>
      <c r="R31" s="298"/>
      <c r="S31" s="298"/>
    </row>
    <row r="32" spans="1:19" ht="13.5" customHeight="1" x14ac:dyDescent="0.2">
      <c r="A32" s="246"/>
      <c r="B32" s="247"/>
      <c r="C32" s="367"/>
      <c r="D32" s="367"/>
      <c r="E32" s="368"/>
      <c r="F32" s="368"/>
      <c r="G32" s="368"/>
      <c r="H32" s="368"/>
      <c r="I32" s="368"/>
      <c r="J32" s="368"/>
      <c r="K32" s="368"/>
      <c r="L32" s="457"/>
      <c r="M32" s="457"/>
      <c r="N32" s="457"/>
      <c r="O32" s="15"/>
    </row>
    <row r="33" spans="1:19" x14ac:dyDescent="0.2">
      <c r="A33" s="241">
        <f>'Оцене 1.'!A39</f>
        <v>1</v>
      </c>
      <c r="B33" s="454">
        <f>'Оцене 2.'!B39</f>
        <v>0</v>
      </c>
      <c r="C33" s="242"/>
      <c r="D33" s="242"/>
      <c r="E33" s="217"/>
      <c r="F33" s="217"/>
      <c r="G33" s="217"/>
      <c r="H33" s="217"/>
      <c r="I33" s="217"/>
      <c r="J33" s="217"/>
      <c r="K33" s="217"/>
      <c r="L33" s="454" t="str">
        <f>IF(ISNUMBER('Оцене 2.'!S39),'Оцене 2.'!S3,IF(ISNUMBER('Оцене 2.'!T39),'Оцене 2.'!T3,"0"))</f>
        <v>0</v>
      </c>
      <c r="M33" s="454" t="str">
        <f>IF(ISTEXT('Оцене 2.'!V39),'Оцене 2.'!V3,IF(ISTEXT('Оцене 2.'!W39),'Оцене 2.'!W3,IF(ISTEXT('Оцене 2.'!X39),'Оцене 2.'!X3,"0")))</f>
        <v>0</v>
      </c>
      <c r="N33" s="455"/>
      <c r="O33" s="456" t="str">
        <f>IF(ISTEXT('Оцене 2.'!Q39),'Оцене 2.'!Q3,IF(ISTEXT('Оцене 2.'!R39),'Оцене 2.'!R3,"0"))</f>
        <v>0</v>
      </c>
      <c r="P33" s="294"/>
      <c r="Q33" s="295"/>
      <c r="R33" s="296"/>
      <c r="S33" s="297"/>
    </row>
    <row r="34" spans="1:19" x14ac:dyDescent="0.2">
      <c r="A34" s="241">
        <f>'Оцене 1.'!A40</f>
        <v>2</v>
      </c>
      <c r="B34" s="454">
        <f>'Оцене 2.'!B40</f>
        <v>0</v>
      </c>
      <c r="C34" s="242"/>
      <c r="D34" s="242"/>
      <c r="E34" s="217"/>
      <c r="F34" s="217"/>
      <c r="G34" s="217"/>
      <c r="H34" s="217"/>
      <c r="I34" s="217"/>
      <c r="J34" s="217"/>
      <c r="K34" s="217"/>
      <c r="L34" s="454" t="str">
        <f>IF(ISNUMBER('Оцене 2.'!S40),'Оцене 2.'!S3,IF(ISNUMBER('Оцене 2.'!T40),'Оцене 2.'!T3,"0"))</f>
        <v>0</v>
      </c>
      <c r="M34" s="454" t="str">
        <f>IF(ISTEXT('Оцене 2.'!V40),'Оцене 2.'!V3,IF(ISTEXT('Оцене 2.'!W40),'Оцене 2.'!W3,IF(ISTEXT('Оцене 2.'!X40),'Оцене 2.'!X3,"0")))</f>
        <v>0</v>
      </c>
      <c r="N34" s="455"/>
      <c r="O34" s="456" t="str">
        <f>IF(ISTEXT('Оцене 2.'!Q40),'Оцене 2.'!Q3,IF(ISTEXT('Оцене 2.'!R40),'Оцене 2.'!R3,"0"))</f>
        <v>0</v>
      </c>
      <c r="P34" s="294"/>
      <c r="Q34" s="295"/>
      <c r="R34" s="296"/>
      <c r="S34" s="297"/>
    </row>
    <row r="35" spans="1:19" x14ac:dyDescent="0.2">
      <c r="A35" s="241">
        <f>'Оцене 1.'!A41</f>
        <v>3</v>
      </c>
      <c r="B35" s="454">
        <f>'Оцене 2.'!B41</f>
        <v>0</v>
      </c>
      <c r="C35" s="242"/>
      <c r="D35" s="242"/>
      <c r="E35" s="217"/>
      <c r="F35" s="217"/>
      <c r="G35" s="217"/>
      <c r="H35" s="217"/>
      <c r="I35" s="217"/>
      <c r="J35" s="217"/>
      <c r="K35" s="217"/>
      <c r="L35" s="454" t="str">
        <f>IF(ISNUMBER('Оцене 2.'!S41),'Оцене 2.'!S3,IF(ISNUMBER('Оцене 2.'!T41),'Оцене 2.'!T3,"0"))</f>
        <v>0</v>
      </c>
      <c r="M35" s="454" t="str">
        <f>IF(ISTEXT('Оцене 2.'!V41),'Оцене 2.'!V3,IF(ISTEXT('Оцене 2.'!W41),'Оцене 2.'!W3,IF(ISTEXT('Оцене 2.'!X41),'Оцене 2.'!X3,"0")))</f>
        <v>0</v>
      </c>
      <c r="N35" s="455"/>
      <c r="O35" s="456" t="str">
        <f>IF(ISTEXT('Оцене 2.'!Q41),'Оцене 2.'!Q3,IF(ISTEXT('Оцене 2.'!R41),'Оцене 2.'!R3,"0"))</f>
        <v>0</v>
      </c>
      <c r="P35" s="294"/>
      <c r="Q35" s="295"/>
      <c r="R35" s="296"/>
      <c r="S35" s="297"/>
    </row>
    <row r="36" spans="1:19" x14ac:dyDescent="0.2">
      <c r="A36" s="241">
        <f>'Оцене 1.'!A42</f>
        <v>4</v>
      </c>
      <c r="B36" s="454">
        <f>'Оцене 2.'!B42</f>
        <v>0</v>
      </c>
      <c r="C36" s="242"/>
      <c r="D36" s="242"/>
      <c r="E36" s="217"/>
      <c r="F36" s="217"/>
      <c r="G36" s="217"/>
      <c r="H36" s="217"/>
      <c r="I36" s="217"/>
      <c r="J36" s="217"/>
      <c r="K36" s="217"/>
      <c r="L36" s="454" t="str">
        <f>IF(ISNUMBER('Оцене 2.'!S42),'Оцене 2.'!S3,IF(ISNUMBER('Оцене 2.'!T42),'Оцене 2.'!T3,"0"))</f>
        <v>0</v>
      </c>
      <c r="M36" s="454" t="str">
        <f>IF(ISTEXT('Оцене 2.'!V42),'Оцене 2.'!V3,IF(ISTEXT('Оцене 2.'!W42),'Оцене 2.'!W3,IF(ISTEXT('Оцене 2.'!X42),'Оцене 2.'!X3,"0")))</f>
        <v>0</v>
      </c>
      <c r="N36" s="455"/>
      <c r="O36" s="456" t="str">
        <f>IF(ISTEXT('Оцене 2.'!Q42),'Оцене 2.'!Q3,IF(ISTEXT('Оцене 2.'!R42),'Оцене 2.'!R3,"0"))</f>
        <v>0</v>
      </c>
      <c r="P36" s="294"/>
      <c r="Q36" s="295"/>
      <c r="R36" s="296"/>
      <c r="S36" s="297"/>
    </row>
    <row r="37" spans="1:19" x14ac:dyDescent="0.2">
      <c r="A37" s="241">
        <f>'Оцене 1.'!A43</f>
        <v>5</v>
      </c>
      <c r="B37" s="454">
        <f>'Оцене 2.'!B43</f>
        <v>0</v>
      </c>
      <c r="C37" s="242"/>
      <c r="D37" s="242"/>
      <c r="E37" s="217"/>
      <c r="F37" s="217"/>
      <c r="G37" s="217"/>
      <c r="H37" s="217"/>
      <c r="I37" s="217"/>
      <c r="J37" s="217"/>
      <c r="K37" s="217"/>
      <c r="L37" s="454" t="str">
        <f>IF(ISNUMBER('Оцене 2.'!S43),'Оцене 2.'!S3,IF(ISNUMBER('Оцене 2.'!T43),'Оцене 2.'!T3,"0"))</f>
        <v>0</v>
      </c>
      <c r="M37" s="454" t="str">
        <f>IF(ISTEXT('Оцене 2.'!V43),'Оцене 2.'!V3,IF(ISTEXT('Оцене 2.'!W43),'Оцене 2.'!W3,IF(ISTEXT('Оцене 2.'!X43),'Оцене 2.'!X3,"0")))</f>
        <v>0</v>
      </c>
      <c r="N37" s="455"/>
      <c r="O37" s="456" t="str">
        <f>IF(ISTEXT('Оцене 2.'!Q43),'Оцене 2.'!Q3,IF(ISTEXT('Оцене 2.'!R43),'Оцене 2.'!R3,"0"))</f>
        <v>0</v>
      </c>
      <c r="P37" s="294"/>
      <c r="Q37" s="295"/>
      <c r="R37" s="296"/>
      <c r="S37" s="297"/>
    </row>
    <row r="38" spans="1:19" x14ac:dyDescent="0.2">
      <c r="A38" s="241">
        <f>'Оцене 1.'!A44</f>
        <v>6</v>
      </c>
      <c r="B38" s="454">
        <f>'Оцене 2.'!B44</f>
        <v>0</v>
      </c>
      <c r="C38" s="242"/>
      <c r="D38" s="242"/>
      <c r="E38" s="217"/>
      <c r="F38" s="217"/>
      <c r="G38" s="217"/>
      <c r="H38" s="217"/>
      <c r="I38" s="217"/>
      <c r="J38" s="217"/>
      <c r="K38" s="217"/>
      <c r="L38" s="454" t="str">
        <f>IF(ISNUMBER('Оцене 2.'!S44),'Оцене 2.'!S3,IF(ISNUMBER('Оцене 2.'!T44),'Оцене 2.'!T3,"0"))</f>
        <v>0</v>
      </c>
      <c r="M38" s="454" t="str">
        <f>IF(ISTEXT('Оцене 2.'!V44),'Оцене 2.'!V3,IF(ISTEXT('Оцене 2.'!W44),'Оцене 2.'!W3,IF(ISTEXT('Оцене 2.'!X44),'Оцене 2.'!X3,"0")))</f>
        <v>0</v>
      </c>
      <c r="N38" s="455"/>
      <c r="O38" s="456" t="str">
        <f>IF(ISTEXT('Оцене 2.'!Q44),'Оцене 2.'!Q3,IF(ISTEXT('Оцене 2.'!R44),'Оцене 2.'!R3,"0"))</f>
        <v>0</v>
      </c>
      <c r="P38" s="294"/>
      <c r="Q38" s="295"/>
      <c r="R38" s="296"/>
      <c r="S38" s="297"/>
    </row>
    <row r="39" spans="1:19" x14ac:dyDescent="0.2">
      <c r="A39" s="241">
        <f>'Оцене 1.'!A45</f>
        <v>7</v>
      </c>
      <c r="B39" s="454">
        <f>'Оцене 2.'!B45</f>
        <v>0</v>
      </c>
      <c r="C39" s="242"/>
      <c r="D39" s="242"/>
      <c r="E39" s="217"/>
      <c r="F39" s="217"/>
      <c r="G39" s="217"/>
      <c r="H39" s="217"/>
      <c r="I39" s="217"/>
      <c r="J39" s="217"/>
      <c r="K39" s="217"/>
      <c r="L39" s="454" t="str">
        <f>IF(ISNUMBER('Оцене 2.'!S45),'Оцене 2.'!S3,IF(ISNUMBER('Оцене 2.'!T45),'Оцене 2.'!T3,"0"))</f>
        <v>0</v>
      </c>
      <c r="M39" s="454" t="str">
        <f>IF(ISTEXT('Оцене 2.'!V45),'Оцене 2.'!V3,IF(ISTEXT('Оцене 2.'!W45),'Оцене 2.'!W3,IF(ISTEXT('Оцене 2.'!X45),'Оцене 2.'!X3,"0")))</f>
        <v>0</v>
      </c>
      <c r="N39" s="455"/>
      <c r="O39" s="456" t="str">
        <f>IF(ISTEXT('Оцене 2.'!Q45),'Оцене 2.'!Q3,IF(ISTEXT('Оцене 2.'!R45),'Оцене 2.'!R3,"0"))</f>
        <v>0</v>
      </c>
      <c r="P39" s="294"/>
      <c r="Q39" s="295"/>
      <c r="R39" s="296"/>
      <c r="S39" s="297"/>
    </row>
    <row r="40" spans="1:19" x14ac:dyDescent="0.2">
      <c r="A40" s="241">
        <f>'Оцене 1.'!A46</f>
        <v>8</v>
      </c>
      <c r="B40" s="454">
        <f>'Оцене 2.'!B46</f>
        <v>0</v>
      </c>
      <c r="C40" s="242"/>
      <c r="D40" s="242"/>
      <c r="E40" s="217"/>
      <c r="F40" s="217"/>
      <c r="G40" s="217"/>
      <c r="H40" s="217"/>
      <c r="I40" s="217"/>
      <c r="J40" s="217"/>
      <c r="K40" s="217"/>
      <c r="L40" s="454" t="str">
        <f>IF(ISNUMBER('Оцене 2.'!S46),'Оцене 2.'!S3,IF(ISNUMBER('Оцене 2.'!T46),'Оцене 2.'!T3,"0"))</f>
        <v>0</v>
      </c>
      <c r="M40" s="454" t="str">
        <f>IF(ISTEXT('Оцене 2.'!V46),'Оцене 2.'!V3,IF(ISTEXT('Оцене 2.'!W46),'Оцене 2.'!W3,IF(ISTEXT('Оцене 2.'!X46),'Оцене 2.'!X3,"0")))</f>
        <v>0</v>
      </c>
      <c r="N40" s="455"/>
      <c r="O40" s="456" t="str">
        <f>IF(ISTEXT('Оцене 2.'!Q46),'Оцене 2.'!Q3,IF(ISTEXT('Оцене 2.'!R46),'Оцене 2.'!R3,"0"))</f>
        <v>0</v>
      </c>
      <c r="P40" s="294"/>
      <c r="Q40" s="295"/>
      <c r="R40" s="296"/>
      <c r="S40" s="297"/>
    </row>
    <row r="41" spans="1:19" x14ac:dyDescent="0.2">
      <c r="A41" s="241">
        <f>'Оцене 1.'!A47</f>
        <v>9</v>
      </c>
      <c r="B41" s="454">
        <f>'Оцене 2.'!B47</f>
        <v>0</v>
      </c>
      <c r="C41" s="242"/>
      <c r="D41" s="242"/>
      <c r="E41" s="217"/>
      <c r="F41" s="217"/>
      <c r="G41" s="217"/>
      <c r="H41" s="217"/>
      <c r="I41" s="217"/>
      <c r="J41" s="217"/>
      <c r="K41" s="217"/>
      <c r="L41" s="454" t="str">
        <f>IF(ISNUMBER('Оцене 2.'!S47),'Оцене 2.'!S3,IF(ISNUMBER('Оцене 2.'!T47),'Оцене 2.'!T3,"0"))</f>
        <v>0</v>
      </c>
      <c r="M41" s="454" t="str">
        <f>IF(ISTEXT('Оцене 2.'!V47),'Оцене 2.'!V3,IF(ISTEXT('Оцене 2.'!W47),'Оцене 2.'!W3,IF(ISTEXT('Оцене 2.'!X47),'Оцене 2.'!X3,"0")))</f>
        <v>0</v>
      </c>
      <c r="N41" s="455"/>
      <c r="O41" s="456" t="str">
        <f>IF(ISTEXT('Оцене 2.'!Q47),'Оцене 2.'!Q3,IF(ISTEXT('Оцене 2.'!R47),'Оцене 2.'!R3,"0"))</f>
        <v>0</v>
      </c>
      <c r="P41" s="294"/>
      <c r="Q41" s="295"/>
      <c r="R41" s="296"/>
      <c r="S41" s="297"/>
    </row>
    <row r="42" spans="1:19" x14ac:dyDescent="0.2">
      <c r="A42" s="241">
        <f>'Оцене 1.'!A48</f>
        <v>10</v>
      </c>
      <c r="B42" s="454">
        <f>'Оцене 2.'!B48</f>
        <v>0</v>
      </c>
      <c r="C42" s="242"/>
      <c r="D42" s="242"/>
      <c r="E42" s="217"/>
      <c r="F42" s="217"/>
      <c r="G42" s="217"/>
      <c r="H42" s="217"/>
      <c r="I42" s="217"/>
      <c r="J42" s="217"/>
      <c r="K42" s="217"/>
      <c r="L42" s="454" t="str">
        <f>IF(ISNUMBER('Оцене 2.'!S48),'Оцене 2.'!S3,IF(ISNUMBER('Оцене 2.'!T48),'Оцене 2.'!T3,"0"))</f>
        <v>0</v>
      </c>
      <c r="M42" s="454" t="str">
        <f>IF(ISTEXT('Оцене 2.'!V48),'Оцене 2.'!V3,IF(ISTEXT('Оцене 2.'!W48),'Оцене 2.'!W3,IF(ISTEXT('Оцене 2.'!X48),'Оцене 2.'!X3,"0")))</f>
        <v>0</v>
      </c>
      <c r="N42" s="455"/>
      <c r="O42" s="456" t="str">
        <f>IF(ISTEXT('Оцене 2.'!Q48),'Оцене 2.'!Q3,IF(ISTEXT('Оцене 2.'!R48),'Оцене 2.'!R3,"0"))</f>
        <v>0</v>
      </c>
      <c r="P42" s="294"/>
      <c r="Q42" s="295"/>
      <c r="R42" s="296"/>
      <c r="S42" s="297"/>
    </row>
    <row r="43" spans="1:19" x14ac:dyDescent="0.2">
      <c r="A43" s="241">
        <f>'Оцене 1.'!A49</f>
        <v>11</v>
      </c>
      <c r="B43" s="454">
        <f>'Оцене 2.'!B49</f>
        <v>0</v>
      </c>
      <c r="C43" s="242"/>
      <c r="D43" s="242"/>
      <c r="E43" s="217"/>
      <c r="F43" s="217"/>
      <c r="G43" s="217"/>
      <c r="H43" s="217"/>
      <c r="I43" s="217"/>
      <c r="J43" s="217"/>
      <c r="K43" s="217"/>
      <c r="L43" s="454" t="str">
        <f>IF(ISNUMBER('Оцене 2.'!S49),'Оцене 2.'!S3,IF(ISNUMBER('Оцене 2.'!T49),'Оцене 2.'!T3,"0"))</f>
        <v>0</v>
      </c>
      <c r="M43" s="454" t="str">
        <f>IF(ISTEXT('Оцене 2.'!V49),'Оцене 2.'!V3,IF(ISTEXT('Оцене 2.'!W49),'Оцене 2.'!W3,IF(ISTEXT('Оцене 2.'!X49),'Оцене 2.'!X3,"0")))</f>
        <v>0</v>
      </c>
      <c r="N43" s="455"/>
      <c r="O43" s="456" t="str">
        <f>IF(ISTEXT('Оцене 2.'!Q49),'Оцене 2.'!Q3,IF(ISTEXT('Оцене 2.'!R49),'Оцене 2.'!R3,"0"))</f>
        <v>0</v>
      </c>
      <c r="P43" s="294"/>
      <c r="Q43" s="295"/>
      <c r="R43" s="296"/>
      <c r="S43" s="297"/>
    </row>
    <row r="44" spans="1:19" x14ac:dyDescent="0.2">
      <c r="A44" s="241">
        <f>'Оцене 1.'!A50</f>
        <v>12</v>
      </c>
      <c r="B44" s="454">
        <f>'Оцене 2.'!B50</f>
        <v>0</v>
      </c>
      <c r="C44" s="242"/>
      <c r="D44" s="242"/>
      <c r="E44" s="217"/>
      <c r="F44" s="217"/>
      <c r="G44" s="217"/>
      <c r="H44" s="217"/>
      <c r="I44" s="217"/>
      <c r="J44" s="217"/>
      <c r="K44" s="217"/>
      <c r="L44" s="454" t="str">
        <f>IF(ISNUMBER('Оцене 2.'!S50),'Оцене 2.'!S3,IF(ISNUMBER('Оцене 2.'!T50),'Оцене 2.'!T3,"0"))</f>
        <v>0</v>
      </c>
      <c r="M44" s="454" t="str">
        <f>IF(ISTEXT('Оцене 2.'!V50),'Оцене 2.'!V3,IF(ISTEXT('Оцене 2.'!W50),'Оцене 2.'!W3,IF(ISTEXT('Оцене 2.'!X50),'Оцене 2.'!X3,"0")))</f>
        <v>0</v>
      </c>
      <c r="N44" s="455"/>
      <c r="O44" s="456" t="str">
        <f>IF(ISTEXT('Оцене 2.'!Q50),'Оцене 2.'!Q3,IF(ISTEXT('Оцене 2.'!R50),'Оцене 2.'!R3,"0"))</f>
        <v>0</v>
      </c>
      <c r="P44" s="294"/>
      <c r="Q44" s="295"/>
      <c r="R44" s="296"/>
      <c r="S44" s="297"/>
    </row>
    <row r="45" spans="1:19" x14ac:dyDescent="0.2">
      <c r="A45" s="241">
        <f>'Оцене 1.'!A51</f>
        <v>13</v>
      </c>
      <c r="B45" s="454">
        <f>'Оцене 2.'!B51</f>
        <v>0</v>
      </c>
      <c r="C45" s="242"/>
      <c r="D45" s="242"/>
      <c r="E45" s="217"/>
      <c r="F45" s="217"/>
      <c r="G45" s="217"/>
      <c r="H45" s="217"/>
      <c r="I45" s="217"/>
      <c r="J45" s="217"/>
      <c r="K45" s="217"/>
      <c r="L45" s="454" t="str">
        <f>IF(ISNUMBER('Оцене 2.'!S51),'Оцене 2.'!S3,IF(ISNUMBER('Оцене 2.'!T51),'Оцене 2.'!T3,"0"))</f>
        <v>0</v>
      </c>
      <c r="M45" s="454" t="str">
        <f>IF(ISTEXT('Оцене 2.'!V51),'Оцене 2.'!V3,IF(ISTEXT('Оцене 2.'!W51),'Оцене 2.'!W3,IF(ISTEXT('Оцене 2.'!X51),'Оцене 2.'!X3,"0")))</f>
        <v>0</v>
      </c>
      <c r="N45" s="455"/>
      <c r="O45" s="456" t="str">
        <f>IF(ISTEXT('Оцене 2.'!Q51),'Оцене 2.'!Q3,IF(ISTEXT('Оцене 2.'!R51),'Оцене 2.'!R3,"0"))</f>
        <v>0</v>
      </c>
      <c r="P45" s="294"/>
      <c r="Q45" s="295"/>
      <c r="R45" s="296"/>
      <c r="S45" s="297"/>
    </row>
    <row r="46" spans="1:19" x14ac:dyDescent="0.2">
      <c r="A46" s="241">
        <f>'Оцене 1.'!A52</f>
        <v>14</v>
      </c>
      <c r="B46" s="454">
        <f>'Оцене 2.'!B52</f>
        <v>0</v>
      </c>
      <c r="C46" s="242"/>
      <c r="D46" s="242"/>
      <c r="E46" s="217"/>
      <c r="F46" s="217"/>
      <c r="G46" s="217"/>
      <c r="H46" s="217"/>
      <c r="I46" s="217"/>
      <c r="J46" s="217"/>
      <c r="K46" s="217"/>
      <c r="L46" s="454" t="str">
        <f>IF(ISNUMBER('Оцене 2.'!S52),'Оцене 2.'!S3,IF(ISNUMBER('Оцене 2.'!T52),'Оцене 2.'!T3,"0"))</f>
        <v>0</v>
      </c>
      <c r="M46" s="454" t="str">
        <f>IF(ISTEXT('Оцене 2.'!V52),'Оцене 2.'!V3,IF(ISTEXT('Оцене 2.'!W52),'Оцене 2.'!W3,IF(ISTEXT('Оцене 2.'!X52),'Оцене 2.'!X3,"0")))</f>
        <v>0</v>
      </c>
      <c r="N46" s="455"/>
      <c r="O46" s="456" t="str">
        <f>IF(ISTEXT('Оцене 2.'!Q52),'Оцене 2.'!Q3,IF(ISTEXT('Оцене 2.'!R52),'Оцене 2.'!R3,"0"))</f>
        <v>0</v>
      </c>
      <c r="P46" s="294"/>
      <c r="Q46" s="295"/>
      <c r="R46" s="296"/>
      <c r="S46" s="297"/>
    </row>
    <row r="47" spans="1:19" x14ac:dyDescent="0.2">
      <c r="A47" s="241">
        <f>'Оцене 1.'!A53</f>
        <v>15</v>
      </c>
      <c r="B47" s="454">
        <f>'Оцене 2.'!B53</f>
        <v>0</v>
      </c>
      <c r="C47" s="242"/>
      <c r="D47" s="242"/>
      <c r="E47" s="217"/>
      <c r="F47" s="217"/>
      <c r="G47" s="217"/>
      <c r="H47" s="217"/>
      <c r="I47" s="217"/>
      <c r="J47" s="217"/>
      <c r="K47" s="217"/>
      <c r="L47" s="454" t="str">
        <f>IF(ISNUMBER('Оцене 2.'!S53),'Оцене 2.'!S3,IF(ISNUMBER('Оцене 2.'!T53),'Оцене 2.'!T3,"0"))</f>
        <v>0</v>
      </c>
      <c r="M47" s="454" t="str">
        <f>IF(ISTEXT('Оцене 2.'!V53),'Оцене 2.'!V3,IF(ISTEXT('Оцене 2.'!W53),'Оцене 2.'!W3,IF(ISTEXT('Оцене 2.'!X53),'Оцене 2.'!X3,"0")))</f>
        <v>0</v>
      </c>
      <c r="N47" s="455"/>
      <c r="O47" s="456" t="str">
        <f>IF(ISTEXT('Оцене 2.'!Q53),'Оцене 2.'!Q3,IF(ISTEXT('Оцене 2.'!R53),'Оцене 2.'!R3,"0"))</f>
        <v>0</v>
      </c>
      <c r="P47" s="294"/>
      <c r="Q47" s="295"/>
      <c r="R47" s="296"/>
      <c r="S47" s="297"/>
    </row>
    <row r="48" spans="1:19" x14ac:dyDescent="0.2">
      <c r="A48" s="241">
        <f>'Оцене 1.'!A54</f>
        <v>16</v>
      </c>
      <c r="B48" s="454">
        <f>'Оцене 2.'!B54</f>
        <v>0</v>
      </c>
      <c r="C48" s="242"/>
      <c r="D48" s="242"/>
      <c r="E48" s="217"/>
      <c r="F48" s="217"/>
      <c r="G48" s="217"/>
      <c r="H48" s="217"/>
      <c r="I48" s="217"/>
      <c r="J48" s="217"/>
      <c r="K48" s="217"/>
      <c r="L48" s="454" t="str">
        <f>IF(ISNUMBER('Оцене 2.'!S54),'Оцене 2.'!S3,IF(ISNUMBER('Оцене 2.'!T54),'Оцене 2.'!T3,"0"))</f>
        <v>0</v>
      </c>
      <c r="M48" s="454" t="str">
        <f>IF(ISTEXT('Оцене 2.'!V54),'Оцене 2.'!V3,IF(ISTEXT('Оцене 2.'!W54),'Оцене 2.'!W3,IF(ISTEXT('Оцене 2.'!X54),'Оцене 2.'!X3,"0")))</f>
        <v>0</v>
      </c>
      <c r="N48" s="455"/>
      <c r="O48" s="456" t="str">
        <f>IF(ISTEXT('Оцене 2.'!Q54),'Оцене 2.'!Q3,IF(ISTEXT('Оцене 2.'!R54),'Оцене 2.'!R3,"0"))</f>
        <v>0</v>
      </c>
      <c r="P48" s="294"/>
      <c r="Q48" s="295"/>
      <c r="R48" s="296"/>
      <c r="S48" s="297"/>
    </row>
    <row r="49" spans="1:19" x14ac:dyDescent="0.2">
      <c r="A49" s="241">
        <f>'Оцене 1.'!A55</f>
        <v>17</v>
      </c>
      <c r="B49" s="454">
        <f>'Оцене 2.'!B55</f>
        <v>0</v>
      </c>
      <c r="C49" s="242"/>
      <c r="D49" s="242"/>
      <c r="E49" s="217"/>
      <c r="F49" s="217"/>
      <c r="G49" s="217"/>
      <c r="H49" s="217"/>
      <c r="I49" s="217"/>
      <c r="J49" s="217"/>
      <c r="K49" s="217"/>
      <c r="L49" s="454" t="str">
        <f>IF(ISNUMBER('Оцене 2.'!S55),'Оцене 2.'!S3,IF(ISNUMBER('Оцене 2.'!T55),'Оцене 2.'!T3,"0"))</f>
        <v>0</v>
      </c>
      <c r="M49" s="454" t="str">
        <f>IF(ISTEXT('Оцене 2.'!V55),'Оцене 2.'!V3,IF(ISTEXT('Оцене 2.'!W55),'Оцене 2.'!W3,IF(ISTEXT('Оцене 2.'!X55),'Оцене 2.'!X3,"0")))</f>
        <v>0</v>
      </c>
      <c r="N49" s="455"/>
      <c r="O49" s="456" t="str">
        <f>IF(ISTEXT('Оцене 2.'!Q55),'Оцене 2.'!Q3,IF(ISTEXT('Оцене 2.'!R55),'Оцене 2.'!R3,"0"))</f>
        <v>0</v>
      </c>
      <c r="P49" s="294"/>
      <c r="Q49" s="295"/>
      <c r="R49" s="296"/>
      <c r="S49" s="297"/>
    </row>
    <row r="50" spans="1:19" x14ac:dyDescent="0.2">
      <c r="A50" s="241">
        <f>'Оцене 1.'!A56</f>
        <v>18</v>
      </c>
      <c r="B50" s="454">
        <f>'Оцене 2.'!B56</f>
        <v>0</v>
      </c>
      <c r="C50" s="242"/>
      <c r="D50" s="242"/>
      <c r="E50" s="217"/>
      <c r="F50" s="217"/>
      <c r="G50" s="217"/>
      <c r="H50" s="217"/>
      <c r="I50" s="217"/>
      <c r="J50" s="217"/>
      <c r="K50" s="217"/>
      <c r="L50" s="454" t="str">
        <f>IF(ISNUMBER('Оцене 2.'!S56),'Оцене 2.'!S3,IF(ISNUMBER('Оцене 2.'!T56),'Оцене 2.'!T3,"0"))</f>
        <v>0</v>
      </c>
      <c r="M50" s="454" t="str">
        <f>IF(ISTEXT('Оцене 2.'!V56),'Оцене 2.'!V3,IF(ISTEXT('Оцене 2.'!W56),'Оцене 2.'!W3,IF(ISTEXT('Оцене 2.'!X56),'Оцене 2.'!X3,"0")))</f>
        <v>0</v>
      </c>
      <c r="N50" s="455"/>
      <c r="O50" s="456" t="str">
        <f>IF(ISTEXT('Оцене 2.'!Q56),'Оцене 2.'!Q3,IF(ISTEXT('Оцене 2.'!R56),'Оцене 2.'!R3,"0"))</f>
        <v>0</v>
      </c>
      <c r="P50" s="294"/>
      <c r="Q50" s="295"/>
      <c r="R50" s="296"/>
      <c r="S50" s="297"/>
    </row>
    <row r="51" spans="1:19" x14ac:dyDescent="0.2">
      <c r="A51" s="241">
        <f>'Оцене 1.'!A57</f>
        <v>19</v>
      </c>
      <c r="B51" s="454">
        <f>'Оцене 2.'!B57</f>
        <v>0</v>
      </c>
      <c r="C51" s="242"/>
      <c r="D51" s="242"/>
      <c r="E51" s="217"/>
      <c r="F51" s="217"/>
      <c r="G51" s="217"/>
      <c r="H51" s="217"/>
      <c r="I51" s="217"/>
      <c r="J51" s="217"/>
      <c r="K51" s="217"/>
      <c r="L51" s="454" t="str">
        <f>IF(ISNUMBER('Оцене 2.'!S57),'Оцене 2.'!S3,IF(ISNUMBER('Оцене 2.'!T57),'Оцене 2.'!T3,"0"))</f>
        <v>0</v>
      </c>
      <c r="M51" s="454" t="str">
        <f>IF(ISTEXT('Оцене 2.'!V57),'Оцене 2.'!V3,IF(ISTEXT('Оцене 2.'!W57),'Оцене 2.'!W3,IF(ISTEXT('Оцене 2.'!X57),'Оцене 2.'!X3,"0")))</f>
        <v>0</v>
      </c>
      <c r="N51" s="455"/>
      <c r="O51" s="456" t="str">
        <f>IF(ISTEXT('Оцене 2.'!Q57),'Оцене 2.'!Q3,IF(ISTEXT('Оцене 2.'!R57),'Оцене 2.'!R3,"0"))</f>
        <v>0</v>
      </c>
      <c r="P51" s="294"/>
      <c r="Q51" s="295"/>
      <c r="R51" s="296"/>
      <c r="S51" s="297"/>
    </row>
    <row r="52" spans="1:19" x14ac:dyDescent="0.2">
      <c r="A52" s="241">
        <f>'Оцене 1.'!A58</f>
        <v>20</v>
      </c>
      <c r="B52" s="454">
        <f>'Оцене 2.'!B58</f>
        <v>0</v>
      </c>
      <c r="C52" s="242"/>
      <c r="D52" s="242"/>
      <c r="E52" s="217"/>
      <c r="F52" s="217"/>
      <c r="G52" s="217"/>
      <c r="H52" s="217"/>
      <c r="I52" s="217"/>
      <c r="J52" s="217"/>
      <c r="K52" s="217"/>
      <c r="L52" s="454" t="str">
        <f>IF(ISNUMBER('Оцене 2.'!S58),'Оцене 2.'!S3,IF(ISNUMBER('Оцене 2.'!T58),'Оцене 2.'!T3,"0"))</f>
        <v>0</v>
      </c>
      <c r="M52" s="454" t="str">
        <f>IF(ISTEXT('Оцене 2.'!V58),'Оцене 2.'!V3,IF(ISTEXT('Оцене 2.'!W58),'Оцене 2.'!W3,IF(ISTEXT('Оцене 2.'!X58),'Оцене 2.'!X3,"0")))</f>
        <v>0</v>
      </c>
      <c r="N52" s="455"/>
      <c r="O52" s="456" t="str">
        <f>IF(ISTEXT('Оцене 2.'!Q58),'Оцене 2.'!Q3,IF(ISTEXT('Оцене 2.'!R58),'Оцене 2.'!R3,"0"))</f>
        <v>0</v>
      </c>
      <c r="P52" s="294"/>
      <c r="Q52" s="295"/>
      <c r="R52" s="296"/>
      <c r="S52" s="297"/>
    </row>
    <row r="53" spans="1:19" x14ac:dyDescent="0.2">
      <c r="A53" s="241">
        <f>'Оцене 1.'!A59</f>
        <v>21</v>
      </c>
      <c r="B53" s="454">
        <f>'Оцене 2.'!B59</f>
        <v>0</v>
      </c>
      <c r="C53" s="242"/>
      <c r="D53" s="242"/>
      <c r="E53" s="217"/>
      <c r="F53" s="217"/>
      <c r="G53" s="217"/>
      <c r="H53" s="217"/>
      <c r="I53" s="217"/>
      <c r="J53" s="217"/>
      <c r="K53" s="217"/>
      <c r="L53" s="454" t="str">
        <f>IF(ISNUMBER('Оцене 2.'!S59),'Оцене 2.'!S3,IF(ISNUMBER('Оцене 2.'!T59),'Оцене 2.'!T3,"0"))</f>
        <v>0</v>
      </c>
      <c r="M53" s="454" t="str">
        <f>IF(ISTEXT('Оцене 2.'!V59),'Оцене 2.'!V3,IF(ISTEXT('Оцене 2.'!W59),'Оцене 2.'!W3,IF(ISTEXT('Оцене 2.'!X59),'Оцене 2.'!X3,"0")))</f>
        <v>0</v>
      </c>
      <c r="N53" s="455"/>
      <c r="O53" s="456" t="str">
        <f>IF(ISTEXT('Оцене 2.'!Q59),'Оцене 2.'!Q3,IF(ISTEXT('Оцене 2.'!R59),'Оцене 2.'!R3,"0"))</f>
        <v>0</v>
      </c>
      <c r="P53" s="294"/>
      <c r="Q53" s="295"/>
      <c r="R53" s="296"/>
      <c r="S53" s="297"/>
    </row>
    <row r="54" spans="1:19" x14ac:dyDescent="0.2">
      <c r="A54" s="241">
        <f>'Оцене 1.'!A60</f>
        <v>22</v>
      </c>
      <c r="B54" s="454">
        <f>'Оцене 2.'!B60</f>
        <v>0</v>
      </c>
      <c r="C54" s="242"/>
      <c r="D54" s="245"/>
      <c r="E54" s="217"/>
      <c r="F54" s="217"/>
      <c r="G54" s="217"/>
      <c r="H54" s="217"/>
      <c r="I54" s="217"/>
      <c r="J54" s="217"/>
      <c r="K54" s="217"/>
      <c r="L54" s="454" t="str">
        <f>IF(ISNUMBER('Оцене 2.'!S60),'Оцене 2.'!S3,IF(ISNUMBER('Оцене 2.'!T60),'Оцене 2.'!T3,"0"))</f>
        <v>0</v>
      </c>
      <c r="M54" s="454" t="str">
        <f>IF(ISTEXT('Оцене 2.'!V60),'Оцене 2.'!V3,IF(ISTEXT('Оцене 2.'!W60),'Оцене 2.'!W3,IF(ISTEXT('Оцене 2.'!X60),'Оцене 2.'!X3,"0")))</f>
        <v>0</v>
      </c>
      <c r="N54" s="455"/>
      <c r="O54" s="456" t="str">
        <f>IF(ISTEXT('Оцене 2.'!Q60),'Оцене 2.'!Q3,IF(ISTEXT('Оцене 2.'!R60),'Оцене 2.'!R3,"0"))</f>
        <v>0</v>
      </c>
      <c r="P54" s="299"/>
      <c r="Q54" s="299"/>
      <c r="R54" s="296"/>
      <c r="S54" s="297"/>
    </row>
    <row r="55" spans="1:19" x14ac:dyDescent="0.2">
      <c r="A55" s="241">
        <f>'Оцене 1.'!A61</f>
        <v>23</v>
      </c>
      <c r="B55" s="454">
        <f>'Оцене 2.'!B61</f>
        <v>0</v>
      </c>
      <c r="C55" s="242"/>
      <c r="D55" s="242"/>
      <c r="E55" s="217"/>
      <c r="F55" s="217"/>
      <c r="G55" s="217"/>
      <c r="H55" s="217"/>
      <c r="I55" s="217"/>
      <c r="J55" s="217"/>
      <c r="K55" s="217"/>
      <c r="L55" s="454" t="str">
        <f>IF(ISNUMBER('Оцене 2.'!S61),'Оцене 2.'!S3,IF(ISNUMBER('Оцене 2.'!T61),'Оцене 2.'!T3,"0"))</f>
        <v>0</v>
      </c>
      <c r="M55" s="454" t="str">
        <f>IF(ISTEXT('Оцене 2.'!V61),'Оцене 2.'!V3,IF(ISTEXT('Оцене 2.'!W61),'Оцене 2.'!W3,IF(ISTEXT('Оцене 2.'!X61),'Оцене 2.'!X3,"0")))</f>
        <v>0</v>
      </c>
      <c r="N55" s="455"/>
      <c r="O55" s="456" t="str">
        <f>IF(ISTEXT('Оцене 2.'!Q61),'Оцене 2.'!Q3,IF(ISTEXT('Оцене 2.'!R61),'Оцене 2.'!R3,"0"))</f>
        <v>0</v>
      </c>
      <c r="P55" s="299"/>
      <c r="Q55" s="299"/>
      <c r="R55" s="296"/>
      <c r="S55" s="297"/>
    </row>
    <row r="56" spans="1:19" x14ac:dyDescent="0.2">
      <c r="A56" s="241">
        <f>'Оцене 1.'!A62</f>
        <v>24</v>
      </c>
      <c r="B56" s="454">
        <f>'Оцене 2.'!B62</f>
        <v>0</v>
      </c>
      <c r="C56" s="242"/>
      <c r="D56" s="242"/>
      <c r="E56" s="217"/>
      <c r="F56" s="217"/>
      <c r="G56" s="217"/>
      <c r="H56" s="217"/>
      <c r="I56" s="217"/>
      <c r="J56" s="217"/>
      <c r="K56" s="217"/>
      <c r="L56" s="454" t="str">
        <f>IF(ISNUMBER('Оцене 2.'!S62),'Оцене 2.'!S3,IF(ISNUMBER('Оцене 2.'!T62),'Оцене 2.'!T3,"0"))</f>
        <v>0</v>
      </c>
      <c r="M56" s="454" t="str">
        <f>IF(ISTEXT('Оцене 2.'!V62),'Оцене 2.'!V3,IF(ISTEXT('Оцене 2.'!W62),'Оцене 2.'!W3,IF(ISTEXT('Оцене 2.'!X62),'Оцене 2.'!X3,"0")))</f>
        <v>0</v>
      </c>
      <c r="N56" s="455"/>
      <c r="O56" s="456" t="str">
        <f>IF(ISTEXT('Оцене 2.'!Q62),'Оцене 2.'!Q3,IF(ISTEXT('Оцене 2.'!R62),'Оцене 2.'!R3,"0"))</f>
        <v>0</v>
      </c>
      <c r="P56" s="299"/>
      <c r="Q56" s="299"/>
      <c r="R56" s="296"/>
      <c r="S56" s="297"/>
    </row>
    <row r="57" spans="1:19" x14ac:dyDescent="0.2">
      <c r="A57" s="241">
        <f>'Оцене 1.'!A63</f>
        <v>25</v>
      </c>
      <c r="B57" s="454">
        <f>'Оцене 2.'!B63</f>
        <v>0</v>
      </c>
      <c r="C57" s="242"/>
      <c r="D57" s="242"/>
      <c r="E57" s="217"/>
      <c r="F57" s="217"/>
      <c r="G57" s="217"/>
      <c r="H57" s="217"/>
      <c r="I57" s="217"/>
      <c r="J57" s="217"/>
      <c r="K57" s="217"/>
      <c r="L57" s="454" t="str">
        <f>IF(ISNUMBER('Оцене 2.'!S63),'Оцене 2.'!S3,IF(ISNUMBER('Оцене 2.'!T63),'Оцене 2.'!T3,"0"))</f>
        <v>0</v>
      </c>
      <c r="M57" s="454" t="str">
        <f>IF(ISTEXT('Оцене 2.'!V63),'Оцене 2.'!V3,IF(ISTEXT('Оцене 2.'!W63),'Оцене 2.'!W3,IF(ISTEXT('Оцене 2.'!X63),'Оцене 2.'!X3,"0")))</f>
        <v>0</v>
      </c>
      <c r="N57" s="455"/>
      <c r="O57" s="456" t="str">
        <f>IF(ISTEXT('Оцене 2.'!Q63),'Оцене 2.'!Q3,IF(ISTEXT('Оцене 2.'!R63),'Оцене 2.'!R3,"0"))</f>
        <v>0</v>
      </c>
      <c r="P57" s="299"/>
      <c r="Q57" s="299"/>
      <c r="R57" s="296"/>
      <c r="S57" s="297"/>
    </row>
    <row r="58" spans="1:19" x14ac:dyDescent="0.2">
      <c r="A58" s="241">
        <f>'Оцене 1.'!A64</f>
        <v>26</v>
      </c>
      <c r="B58" s="454">
        <f>'Оцене 2.'!B64</f>
        <v>0</v>
      </c>
      <c r="C58" s="245"/>
      <c r="D58" s="245"/>
      <c r="E58" s="4"/>
      <c r="F58" s="4"/>
      <c r="G58" s="4"/>
      <c r="H58" s="4"/>
      <c r="I58" s="4"/>
      <c r="J58" s="4"/>
      <c r="K58" s="4"/>
      <c r="L58" s="454" t="str">
        <f>IF(ISNUMBER('Оцене 2.'!S64),'Оцене 2.'!S3,IF(ISNUMBER('Оцене 2.'!T64),'Оцене 2.'!T3,"0"))</f>
        <v>0</v>
      </c>
      <c r="M58" s="454" t="str">
        <f>IF(ISTEXT('Оцене 2.'!V64),'Оцене 2.'!V3,IF(ISTEXT('Оцене 2.'!W64),'Оцене 2.'!W3,IF(ISTEXT('Оцене 2.'!X64),'Оцене 2.'!X3,"0")))</f>
        <v>0</v>
      </c>
      <c r="N58" s="455"/>
      <c r="O58" s="456" t="str">
        <f>IF(ISTEXT('Оцене 2.'!Q64),'Оцене 2.'!Q3,IF(ISTEXT('Оцене 2.'!R64),'Оцене 2.'!R3,"0"))</f>
        <v>0</v>
      </c>
      <c r="P58" s="299"/>
      <c r="Q58" s="299"/>
      <c r="R58" s="298"/>
      <c r="S58" s="298"/>
    </row>
    <row r="59" spans="1:19" x14ac:dyDescent="0.2">
      <c r="A59" s="241">
        <f>'Оцене 1.'!A65</f>
        <v>27</v>
      </c>
      <c r="B59" s="454">
        <f>'Оцене 2.'!B65</f>
        <v>0</v>
      </c>
      <c r="C59" s="245"/>
      <c r="D59" s="245"/>
      <c r="E59" s="4"/>
      <c r="F59" s="4"/>
      <c r="G59" s="4"/>
      <c r="H59" s="4"/>
      <c r="I59" s="4"/>
      <c r="J59" s="4"/>
      <c r="K59" s="4"/>
      <c r="L59" s="454" t="str">
        <f>IF(ISNUMBER('Оцене 2.'!S65),'Оцене 2.'!S3,IF(ISNUMBER('Оцене 2.'!T65),'Оцене 2.'!T3,"0"))</f>
        <v>0</v>
      </c>
      <c r="M59" s="454" t="str">
        <f>IF(ISTEXT('Оцене 2.'!V65),'Оцене 2.'!V3,IF(ISTEXT('Оцене 2.'!W65),'Оцене 2.'!W3,IF(ISTEXT('Оцене 2.'!X65),'Оцене 2.'!X3,"0")))</f>
        <v>0</v>
      </c>
      <c r="N59" s="455"/>
      <c r="O59" s="456" t="str">
        <f>IF(ISTEXT('Оцене 2.'!Q65),'Оцене 2.'!Q3,IF(ISTEXT('Оцене 2.'!R65),'Оцене 2.'!R3,"0"))</f>
        <v>0</v>
      </c>
      <c r="P59" s="299"/>
      <c r="Q59" s="299"/>
      <c r="R59" s="298"/>
      <c r="S59" s="298"/>
    </row>
    <row r="60" spans="1:19" x14ac:dyDescent="0.2">
      <c r="A60" s="241">
        <f>'Оцене 1.'!A66</f>
        <v>28</v>
      </c>
      <c r="B60" s="454">
        <f>'Оцене 2.'!B66</f>
        <v>0</v>
      </c>
      <c r="C60" s="245"/>
      <c r="D60" s="245"/>
      <c r="E60" s="4"/>
      <c r="F60" s="4"/>
      <c r="G60" s="4"/>
      <c r="H60" s="4"/>
      <c r="I60" s="4"/>
      <c r="J60" s="4"/>
      <c r="K60" s="4"/>
      <c r="L60" s="454" t="str">
        <f>IF(ISNUMBER('Оцене 2.'!S66),'Оцене 2.'!S3,IF(ISNUMBER('Оцене 2.'!T66),'Оцене 2.'!T3,"0"))</f>
        <v>0</v>
      </c>
      <c r="M60" s="454" t="str">
        <f>IF(ISTEXT('Оцене 2.'!V66),'Оцене 2.'!V3,IF(ISTEXT('Оцене 2.'!W66),'Оцене 2.'!W3,IF(ISTEXT('Оцене 2.'!X66),'Оцене 2.'!X3,"0")))</f>
        <v>0</v>
      </c>
      <c r="N60" s="455"/>
      <c r="O60" s="456" t="str">
        <f>IF(ISTEXT('Оцене 2.'!Q66),'Оцене 2.'!Q3,IF(ISTEXT('Оцене 2.'!R66),'Оцене 2.'!R3,"0"))</f>
        <v>0</v>
      </c>
      <c r="P60" s="299"/>
      <c r="Q60" s="299"/>
      <c r="R60" s="298"/>
      <c r="S60" s="298"/>
    </row>
    <row r="61" spans="1:19" x14ac:dyDescent="0.2">
      <c r="A61" s="241">
        <f>'Оцене 1.'!A67</f>
        <v>29</v>
      </c>
      <c r="B61" s="454">
        <f>'Оцене 2.'!B67</f>
        <v>0</v>
      </c>
      <c r="C61" s="245"/>
      <c r="D61" s="245"/>
      <c r="E61" s="4"/>
      <c r="F61" s="4"/>
      <c r="G61" s="4"/>
      <c r="H61" s="4"/>
      <c r="I61" s="4"/>
      <c r="J61" s="4"/>
      <c r="K61" s="4"/>
      <c r="L61" s="454" t="str">
        <f>IF(ISNUMBER('Оцене 2.'!S67),'Оцене 2.'!S3,IF(ISNUMBER('Оцене 2.'!T67),'Оцене 2.'!T3,"0"))</f>
        <v>0</v>
      </c>
      <c r="M61" s="454" t="str">
        <f>IF(ISTEXT('Оцене 2.'!V67),'Оцене 2.'!V3,IF(ISTEXT('Оцене 2.'!W67),'Оцене 2.'!W3,IF(ISTEXT('Оцене 2.'!X67),'Оцене 2.'!X3,"0")))</f>
        <v>0</v>
      </c>
      <c r="N61" s="455"/>
      <c r="O61" s="456" t="str">
        <f>IF(ISTEXT('Оцене 2.'!Q67),'Оцене 2.'!Q3,IF(ISTEXT('Оцене 2.'!R67),'Оцене 2.'!R3,"0"))</f>
        <v>0</v>
      </c>
      <c r="P61" s="299"/>
      <c r="Q61" s="299"/>
      <c r="R61" s="298"/>
      <c r="S61" s="298"/>
    </row>
    <row r="62" spans="1:19" x14ac:dyDescent="0.2">
      <c r="A62" s="241">
        <f>'Оцене 1.'!A68</f>
        <v>30</v>
      </c>
      <c r="B62" s="454">
        <f>'Оцене 2.'!B68</f>
        <v>0</v>
      </c>
      <c r="C62" s="245"/>
      <c r="D62" s="245"/>
      <c r="E62" s="4"/>
      <c r="F62" s="4"/>
      <c r="G62" s="4"/>
      <c r="H62" s="4"/>
      <c r="I62" s="4"/>
      <c r="J62" s="4"/>
      <c r="K62" s="4"/>
      <c r="L62" s="454" t="str">
        <f>IF(ISNUMBER('Оцене 2.'!S68),'Оцене 2.'!S3,IF(ISNUMBER('Оцене 2.'!T68),'Оцене 2.'!T3,"0"))</f>
        <v>0</v>
      </c>
      <c r="M62" s="454" t="str">
        <f>IF(ISTEXT('Оцене 2.'!V68),'Оцене 2.'!V3,IF(ISTEXT('Оцене 2.'!W68),'Оцене 2.'!W3,IF(ISTEXT('Оцене 2.'!X68),'Оцене 2.'!X3,"0")))</f>
        <v>0</v>
      </c>
      <c r="N62" s="455"/>
      <c r="O62" s="456" t="str">
        <f>IF(ISTEXT('Оцене 2.'!Q68),'Оцене 2.'!Q3,IF(ISTEXT('Оцене 2.'!R68),'Оцене 2.'!R3,"0"))</f>
        <v>0</v>
      </c>
      <c r="P62" s="299"/>
      <c r="Q62" s="299"/>
      <c r="R62" s="298"/>
      <c r="S62" s="298"/>
    </row>
    <row r="63" spans="1:19" x14ac:dyDescent="0.2">
      <c r="A63" s="249"/>
      <c r="B63" s="247"/>
      <c r="C63" s="367"/>
      <c r="D63" s="367"/>
      <c r="E63" s="368"/>
      <c r="F63" s="368"/>
      <c r="G63" s="368"/>
      <c r="H63" s="368"/>
      <c r="I63" s="368"/>
      <c r="J63" s="368"/>
      <c r="K63" s="368"/>
      <c r="L63" s="457"/>
      <c r="M63" s="457"/>
      <c r="N63" s="457"/>
      <c r="O63" s="15"/>
      <c r="P63" s="250"/>
      <c r="Q63" s="250"/>
    </row>
    <row r="64" spans="1:19" x14ac:dyDescent="0.2">
      <c r="A64" s="241">
        <f>'Оцене 1.'!A74</f>
        <v>1</v>
      </c>
      <c r="B64" s="454">
        <f>'Оцене 2.'!B74</f>
        <v>0</v>
      </c>
      <c r="C64" s="242"/>
      <c r="D64" s="242"/>
      <c r="E64" s="217"/>
      <c r="F64" s="217"/>
      <c r="G64" s="217"/>
      <c r="H64" s="217"/>
      <c r="I64" s="217"/>
      <c r="J64" s="217"/>
      <c r="K64" s="217"/>
      <c r="L64" s="454" t="str">
        <f>IF(ISNUMBER('Оцене 2.'!S74),'Оцене 2.'!S3,IF(ISNUMBER('Оцене 2.'!T74),'Оцене 2.'!T3,"0"))</f>
        <v>0</v>
      </c>
      <c r="M64" s="454" t="str">
        <f>IF(ISTEXT('Оцене 2.'!V74),'Оцене 2.'!V3,IF(ISTEXT('Оцене 2.'!W74),'Оцене 2.'!W3,IF(ISTEXT('Оцене 2.'!X74),'Оцене 2.'!X3,"0")))</f>
        <v>0</v>
      </c>
      <c r="N64" s="455"/>
      <c r="O64" s="456" t="str">
        <f>IF(ISTEXT('Оцене 2.'!Q74),'Оцене 2.'!Q3,IF(ISTEXT('Оцене 2.'!R74),'Оцене 2.'!R3,"0"))</f>
        <v>0</v>
      </c>
      <c r="P64" s="294"/>
      <c r="Q64" s="295"/>
      <c r="R64" s="296"/>
      <c r="S64" s="297"/>
    </row>
    <row r="65" spans="1:19" x14ac:dyDescent="0.2">
      <c r="A65" s="241">
        <f>'Оцене 1.'!A75</f>
        <v>2</v>
      </c>
      <c r="B65" s="454">
        <f>'Оцене 2.'!B75</f>
        <v>0</v>
      </c>
      <c r="C65" s="242"/>
      <c r="D65" s="242"/>
      <c r="E65" s="217"/>
      <c r="F65" s="217"/>
      <c r="G65" s="217"/>
      <c r="H65" s="217"/>
      <c r="I65" s="217"/>
      <c r="J65" s="217"/>
      <c r="K65" s="217"/>
      <c r="L65" s="454" t="str">
        <f>IF(ISNUMBER('Оцене 2.'!S75),'Оцене 2.'!S3,IF(ISNUMBER('Оцене 2.'!T75),'Оцене 2.'!T3,"0"))</f>
        <v>0</v>
      </c>
      <c r="M65" s="454" t="str">
        <f>IF(ISTEXT('Оцене 2.'!V75),'Оцене 2.'!V3,IF(ISTEXT('Оцене 2.'!W75),'Оцене 2.'!W3,IF(ISTEXT('Оцене 2.'!X75),'Оцене 2.'!X3,"0")))</f>
        <v>0</v>
      </c>
      <c r="N65" s="455"/>
      <c r="O65" s="456" t="str">
        <f>IF(ISTEXT('Оцене 2.'!Q75),'Оцене 2.'!Q3,IF(ISTEXT('Оцене 2.'!R75),'Оцене 2.'!R3,"0"))</f>
        <v>0</v>
      </c>
      <c r="P65" s="294"/>
      <c r="Q65" s="295"/>
      <c r="R65" s="296"/>
      <c r="S65" s="297"/>
    </row>
    <row r="66" spans="1:19" x14ac:dyDescent="0.2">
      <c r="A66" s="241">
        <f>'Оцене 1.'!A76</f>
        <v>3</v>
      </c>
      <c r="B66" s="454">
        <f>'Оцене 2.'!B76</f>
        <v>0</v>
      </c>
      <c r="C66" s="242"/>
      <c r="D66" s="242"/>
      <c r="E66" s="217"/>
      <c r="F66" s="217"/>
      <c r="G66" s="217"/>
      <c r="H66" s="217"/>
      <c r="I66" s="217"/>
      <c r="J66" s="217"/>
      <c r="K66" s="217"/>
      <c r="L66" s="454" t="str">
        <f>IF(ISNUMBER('Оцене 2.'!S76),'Оцене 2.'!S3,IF(ISNUMBER('Оцене 2.'!T76),'Оцене 2.'!T3,"0"))</f>
        <v>0</v>
      </c>
      <c r="M66" s="454" t="str">
        <f>IF(ISTEXT('Оцене 2.'!V76),'Оцене 2.'!V3,IF(ISTEXT('Оцене 2.'!W76),'Оцене 2.'!W3,IF(ISTEXT('Оцене 2.'!X76),'Оцене 2.'!X3,"0")))</f>
        <v>0</v>
      </c>
      <c r="N66" s="455"/>
      <c r="O66" s="456" t="str">
        <f>IF(ISTEXT('Оцене 2.'!Q76),'Оцене 2.'!Q3,IF(ISTEXT('Оцене 2.'!R76),'Оцене 2.'!R3,"0"))</f>
        <v>0</v>
      </c>
      <c r="P66" s="294"/>
      <c r="Q66" s="295"/>
      <c r="R66" s="296"/>
      <c r="S66" s="297"/>
    </row>
    <row r="67" spans="1:19" x14ac:dyDescent="0.2">
      <c r="A67" s="241">
        <f>'Оцене 1.'!A77</f>
        <v>4</v>
      </c>
      <c r="B67" s="454">
        <f>'Оцене 2.'!B77</f>
        <v>0</v>
      </c>
      <c r="C67" s="242"/>
      <c r="D67" s="242"/>
      <c r="E67" s="217"/>
      <c r="F67" s="217"/>
      <c r="G67" s="217"/>
      <c r="H67" s="217"/>
      <c r="I67" s="217"/>
      <c r="J67" s="217"/>
      <c r="K67" s="217"/>
      <c r="L67" s="454" t="str">
        <f>IF(ISNUMBER('Оцене 2.'!S77),'Оцене 2.'!S3,IF(ISNUMBER('Оцене 2.'!T77),'Оцене 2.'!T3,"0"))</f>
        <v>0</v>
      </c>
      <c r="M67" s="454" t="str">
        <f>IF(ISTEXT('Оцене 2.'!V77),'Оцене 2.'!V3,IF(ISTEXT('Оцене 2.'!W77),'Оцене 2.'!W3,IF(ISTEXT('Оцене 2.'!X77),'Оцене 2.'!X3,"0")))</f>
        <v>0</v>
      </c>
      <c r="N67" s="455"/>
      <c r="O67" s="456" t="str">
        <f>IF(ISTEXT('Оцене 2.'!Q77),'Оцене 2.'!Q3,IF(ISTEXT('Оцене 2.'!R77),'Оцене 2.'!R3,"0"))</f>
        <v>0</v>
      </c>
      <c r="P67" s="294"/>
      <c r="Q67" s="295"/>
      <c r="R67" s="296"/>
      <c r="S67" s="297"/>
    </row>
    <row r="68" spans="1:19" x14ac:dyDescent="0.2">
      <c r="A68" s="241">
        <f>'Оцене 1.'!A78</f>
        <v>5</v>
      </c>
      <c r="B68" s="454">
        <f>'Оцене 2.'!B78</f>
        <v>0</v>
      </c>
      <c r="C68" s="242"/>
      <c r="D68" s="242"/>
      <c r="E68" s="217"/>
      <c r="F68" s="217"/>
      <c r="G68" s="217"/>
      <c r="H68" s="217"/>
      <c r="I68" s="217"/>
      <c r="J68" s="217"/>
      <c r="K68" s="217"/>
      <c r="L68" s="454" t="str">
        <f>IF(ISNUMBER('Оцене 2.'!S78),'Оцене 2.'!S3,IF(ISNUMBER('Оцене 2.'!T78),'Оцене 2.'!T3,"0"))</f>
        <v>0</v>
      </c>
      <c r="M68" s="454" t="str">
        <f>IF(ISTEXT('Оцене 2.'!V78),'Оцене 2.'!V3,IF(ISTEXT('Оцене 2.'!W78),'Оцене 2.'!W3,IF(ISTEXT('Оцене 2.'!X78),'Оцене 2.'!X3,"0")))</f>
        <v>0</v>
      </c>
      <c r="N68" s="455"/>
      <c r="O68" s="456" t="str">
        <f>IF(ISTEXT('Оцене 2.'!Q78),'Оцене 2.'!Q3,IF(ISTEXT('Оцене 2.'!R78),'Оцене 2.'!R3,"0"))</f>
        <v>0</v>
      </c>
      <c r="P68" s="294"/>
      <c r="Q68" s="295"/>
      <c r="R68" s="296"/>
      <c r="S68" s="297"/>
    </row>
    <row r="69" spans="1:19" x14ac:dyDescent="0.2">
      <c r="A69" s="241">
        <f>'Оцене 1.'!A79</f>
        <v>6</v>
      </c>
      <c r="B69" s="454">
        <f>'Оцене 2.'!B79</f>
        <v>0</v>
      </c>
      <c r="C69" s="242"/>
      <c r="D69" s="242"/>
      <c r="E69" s="217"/>
      <c r="F69" s="217"/>
      <c r="G69" s="217"/>
      <c r="H69" s="217"/>
      <c r="I69" s="217"/>
      <c r="J69" s="217"/>
      <c r="K69" s="217"/>
      <c r="L69" s="454" t="str">
        <f>IF(ISNUMBER('Оцене 2.'!S79),'Оцене 2.'!S3,IF(ISNUMBER('Оцене 2.'!T79),'Оцене 2.'!T3,"0"))</f>
        <v>0</v>
      </c>
      <c r="M69" s="454" t="str">
        <f>IF(ISTEXT('Оцене 2.'!V79),'Оцене 2.'!V3,IF(ISTEXT('Оцене 2.'!W79),'Оцене 2.'!W3,IF(ISTEXT('Оцене 2.'!X79),'Оцене 2.'!X3,"0")))</f>
        <v>0</v>
      </c>
      <c r="N69" s="455"/>
      <c r="O69" s="456" t="str">
        <f>IF(ISTEXT('Оцене 2.'!Q79),'Оцене 2.'!Q3,IF(ISTEXT('Оцене 2.'!R79),'Оцене 2.'!R3,"0"))</f>
        <v>0</v>
      </c>
      <c r="P69" s="294"/>
      <c r="Q69" s="295"/>
      <c r="R69" s="296"/>
      <c r="S69" s="297"/>
    </row>
    <row r="70" spans="1:19" x14ac:dyDescent="0.2">
      <c r="A70" s="241">
        <f>'Оцене 1.'!A80</f>
        <v>7</v>
      </c>
      <c r="B70" s="454">
        <f>'Оцене 2.'!B80</f>
        <v>0</v>
      </c>
      <c r="C70" s="242"/>
      <c r="D70" s="242"/>
      <c r="E70" s="217"/>
      <c r="F70" s="217"/>
      <c r="G70" s="217"/>
      <c r="H70" s="217"/>
      <c r="I70" s="217"/>
      <c r="J70" s="217"/>
      <c r="K70" s="217"/>
      <c r="L70" s="454" t="str">
        <f>IF(ISNUMBER('Оцене 2.'!S80),'Оцене 2.'!S3,IF(ISNUMBER('Оцене 2.'!T80),'Оцене 2.'!T3,"0"))</f>
        <v>0</v>
      </c>
      <c r="M70" s="454" t="str">
        <f>IF(ISTEXT('Оцене 2.'!V80),'Оцене 2.'!V3,IF(ISTEXT('Оцене 2.'!W80),'Оцене 2.'!W3,IF(ISTEXT('Оцене 2.'!X80),'Оцене 2.'!X3,"0")))</f>
        <v>0</v>
      </c>
      <c r="N70" s="455"/>
      <c r="O70" s="456" t="str">
        <f>IF(ISTEXT('Оцене 2.'!Q80),'Оцене 2.'!Q3,IF(ISTEXT('Оцене 2.'!R80),'Оцене 2.'!R3,"0"))</f>
        <v>0</v>
      </c>
      <c r="P70" s="294"/>
      <c r="Q70" s="295"/>
      <c r="R70" s="296"/>
      <c r="S70" s="297"/>
    </row>
    <row r="71" spans="1:19" x14ac:dyDescent="0.2">
      <c r="A71" s="241">
        <f>'Оцене 1.'!A81</f>
        <v>8</v>
      </c>
      <c r="B71" s="454">
        <f>'Оцене 2.'!B81</f>
        <v>0</v>
      </c>
      <c r="C71" s="242"/>
      <c r="D71" s="242"/>
      <c r="E71" s="217"/>
      <c r="F71" s="217"/>
      <c r="G71" s="217"/>
      <c r="H71" s="217"/>
      <c r="I71" s="217"/>
      <c r="J71" s="217"/>
      <c r="K71" s="217"/>
      <c r="L71" s="454" t="str">
        <f>IF(ISNUMBER('Оцене 2.'!S81),'Оцене 2.'!S3,IF(ISNUMBER('Оцене 2.'!T81),'Оцене 2.'!T3,"0"))</f>
        <v>0</v>
      </c>
      <c r="M71" s="454" t="str">
        <f>IF(ISTEXT('Оцене 2.'!V81),'Оцене 2.'!V3,IF(ISTEXT('Оцене 2.'!W81),'Оцене 2.'!W3,IF(ISTEXT('Оцене 2.'!X81),'Оцене 2.'!X3,"0")))</f>
        <v>0</v>
      </c>
      <c r="N71" s="455"/>
      <c r="O71" s="456" t="str">
        <f>IF(ISTEXT('Оцене 2.'!Q81),'Оцене 2.'!Q3,IF(ISTEXT('Оцене 2.'!R81),'Оцене 2.'!R3,"0"))</f>
        <v>0</v>
      </c>
      <c r="P71" s="294"/>
      <c r="Q71" s="295"/>
      <c r="R71" s="296"/>
      <c r="S71" s="297"/>
    </row>
    <row r="72" spans="1:19" x14ac:dyDescent="0.2">
      <c r="A72" s="241">
        <f>'Оцене 1.'!A82</f>
        <v>9</v>
      </c>
      <c r="B72" s="454">
        <f>'Оцене 2.'!B82</f>
        <v>0</v>
      </c>
      <c r="C72" s="242"/>
      <c r="D72" s="242"/>
      <c r="E72" s="217"/>
      <c r="F72" s="217"/>
      <c r="G72" s="217"/>
      <c r="H72" s="217"/>
      <c r="I72" s="217"/>
      <c r="J72" s="217"/>
      <c r="K72" s="217"/>
      <c r="L72" s="454" t="str">
        <f>IF(ISNUMBER('Оцене 2.'!S82),'Оцене 2.'!S3,IF(ISNUMBER('Оцене 2.'!T82),'Оцене 2.'!T3,"0"))</f>
        <v>0</v>
      </c>
      <c r="M72" s="454" t="str">
        <f>IF(ISTEXT('Оцене 2.'!V82),'Оцене 2.'!V3,IF(ISTEXT('Оцене 2.'!W82),'Оцене 2.'!W3,IF(ISTEXT('Оцене 2.'!X82),'Оцене 2.'!X3,"0")))</f>
        <v>0</v>
      </c>
      <c r="N72" s="455"/>
      <c r="O72" s="456" t="str">
        <f>IF(ISTEXT('Оцене 2.'!Q82),'Оцене 2.'!Q3,IF(ISTEXT('Оцене 2.'!R82),'Оцене 2.'!R3,"0"))</f>
        <v>0</v>
      </c>
      <c r="P72" s="294"/>
      <c r="Q72" s="295"/>
      <c r="R72" s="296"/>
      <c r="S72" s="297"/>
    </row>
    <row r="73" spans="1:19" x14ac:dyDescent="0.2">
      <c r="A73" s="241">
        <f>'Оцене 1.'!A83</f>
        <v>10</v>
      </c>
      <c r="B73" s="454">
        <f>'Оцене 2.'!B83</f>
        <v>0</v>
      </c>
      <c r="C73" s="242"/>
      <c r="D73" s="242"/>
      <c r="E73" s="217"/>
      <c r="F73" s="217"/>
      <c r="G73" s="217"/>
      <c r="H73" s="217"/>
      <c r="I73" s="217"/>
      <c r="J73" s="217"/>
      <c r="K73" s="217"/>
      <c r="L73" s="454" t="str">
        <f>IF(ISNUMBER('Оцене 2.'!S83),'Оцене 2.'!S3,IF(ISNUMBER('Оцене 2.'!T83),'Оцене 2.'!T3,"0"))</f>
        <v>0</v>
      </c>
      <c r="M73" s="454" t="str">
        <f>IF(ISTEXT('Оцене 2.'!V83),'Оцене 2.'!V3,IF(ISTEXT('Оцене 2.'!W83),'Оцене 2.'!W3,IF(ISTEXT('Оцене 2.'!X83),'Оцене 2.'!X3,"0")))</f>
        <v>0</v>
      </c>
      <c r="N73" s="455"/>
      <c r="O73" s="456" t="str">
        <f>IF(ISTEXT('Оцене 2.'!Q83),'Оцене 2.'!Q3,IF(ISTEXT('Оцене 2.'!R83),'Оцене 2.'!R3,"0"))</f>
        <v>0</v>
      </c>
      <c r="P73" s="294"/>
      <c r="Q73" s="295"/>
      <c r="R73" s="296"/>
      <c r="S73" s="297"/>
    </row>
    <row r="74" spans="1:19" x14ac:dyDescent="0.2">
      <c r="A74" s="241">
        <f>'Оцене 1.'!A84</f>
        <v>11</v>
      </c>
      <c r="B74" s="454">
        <f>'Оцене 2.'!B84</f>
        <v>0</v>
      </c>
      <c r="C74" s="242"/>
      <c r="D74" s="242"/>
      <c r="E74" s="217"/>
      <c r="F74" s="217"/>
      <c r="G74" s="217"/>
      <c r="H74" s="217"/>
      <c r="I74" s="217"/>
      <c r="J74" s="217"/>
      <c r="K74" s="217"/>
      <c r="L74" s="454" t="str">
        <f>IF(ISNUMBER('Оцене 2.'!S84),'Оцене 2.'!S3,IF(ISNUMBER('Оцене 2.'!T84),'Оцене 2.'!T3,"0"))</f>
        <v>0</v>
      </c>
      <c r="M74" s="454" t="str">
        <f>IF(ISTEXT('Оцене 2.'!V84),'Оцене 2.'!V3,IF(ISTEXT('Оцене 2.'!W84),'Оцене 2.'!W3,IF(ISTEXT('Оцене 2.'!X84),'Оцене 2.'!X3,"0")))</f>
        <v>0</v>
      </c>
      <c r="N74" s="455"/>
      <c r="O74" s="456" t="str">
        <f>IF(ISTEXT('Оцене 2.'!Q84),'Оцене 2.'!Q3,IF(ISTEXT('Оцене 2.'!R84),'Оцене 2.'!R3,"0"))</f>
        <v>0</v>
      </c>
      <c r="P74" s="294"/>
      <c r="Q74" s="295"/>
      <c r="R74" s="296"/>
      <c r="S74" s="297"/>
    </row>
    <row r="75" spans="1:19" x14ac:dyDescent="0.2">
      <c r="A75" s="241">
        <f>'Оцене 1.'!A85</f>
        <v>12</v>
      </c>
      <c r="B75" s="454">
        <f>'Оцене 2.'!B85</f>
        <v>0</v>
      </c>
      <c r="C75" s="242"/>
      <c r="D75" s="242"/>
      <c r="E75" s="217"/>
      <c r="F75" s="217"/>
      <c r="G75" s="217"/>
      <c r="H75" s="217"/>
      <c r="I75" s="217"/>
      <c r="J75" s="217"/>
      <c r="K75" s="217"/>
      <c r="L75" s="454" t="str">
        <f>IF(ISNUMBER('Оцене 2.'!S85),'Оцене 2.'!S3,IF(ISNUMBER('Оцене 2.'!T85),'Оцене 2.'!T3,"0"))</f>
        <v>0</v>
      </c>
      <c r="M75" s="454" t="str">
        <f>IF(ISTEXT('Оцене 2.'!V85),'Оцене 2.'!V3,IF(ISTEXT('Оцене 2.'!W85),'Оцене 2.'!W3,IF(ISTEXT('Оцене 2.'!X85),'Оцене 2.'!X3,"0")))</f>
        <v>0</v>
      </c>
      <c r="N75" s="455"/>
      <c r="O75" s="456" t="str">
        <f>IF(ISTEXT('Оцене 2.'!Q85),'Оцене 2.'!Q3,IF(ISTEXT('Оцене 2.'!R85),'Оцене 2.'!R3,"0"))</f>
        <v>0</v>
      </c>
      <c r="P75" s="294"/>
      <c r="Q75" s="295"/>
      <c r="R75" s="296"/>
      <c r="S75" s="297"/>
    </row>
    <row r="76" spans="1:19" x14ac:dyDescent="0.2">
      <c r="A76" s="241">
        <f>'Оцене 1.'!A86</f>
        <v>13</v>
      </c>
      <c r="B76" s="454">
        <f>'Оцене 2.'!B86</f>
        <v>0</v>
      </c>
      <c r="C76" s="242"/>
      <c r="D76" s="242"/>
      <c r="E76" s="217"/>
      <c r="F76" s="217"/>
      <c r="G76" s="217"/>
      <c r="H76" s="217"/>
      <c r="I76" s="217"/>
      <c r="J76" s="217"/>
      <c r="K76" s="217"/>
      <c r="L76" s="454" t="str">
        <f>IF(ISNUMBER('Оцене 2.'!S86),'Оцене 2.'!S3,IF(ISNUMBER('Оцене 2.'!T86),'Оцене 2.'!T3,"0"))</f>
        <v>0</v>
      </c>
      <c r="M76" s="454" t="str">
        <f>IF(ISTEXT('Оцене 2.'!V86),'Оцене 2.'!V3,IF(ISTEXT('Оцене 2.'!W86),'Оцене 2.'!W3,IF(ISTEXT('Оцене 2.'!X86),'Оцене 2.'!X3,"0")))</f>
        <v>0</v>
      </c>
      <c r="N76" s="455"/>
      <c r="O76" s="456" t="str">
        <f>IF(ISTEXT('Оцене 2.'!Q86),'Оцене 2.'!Q3,IF(ISTEXT('Оцене 2.'!R86),'Оцене 2.'!R3,"0"))</f>
        <v>0</v>
      </c>
      <c r="P76" s="294"/>
      <c r="Q76" s="295"/>
      <c r="R76" s="296"/>
      <c r="S76" s="297"/>
    </row>
    <row r="77" spans="1:19" x14ac:dyDescent="0.2">
      <c r="A77" s="241">
        <f>'Оцене 1.'!A87</f>
        <v>14</v>
      </c>
      <c r="B77" s="454">
        <f>'Оцене 2.'!B87</f>
        <v>0</v>
      </c>
      <c r="C77" s="242"/>
      <c r="D77" s="242"/>
      <c r="E77" s="217"/>
      <c r="F77" s="217"/>
      <c r="G77" s="217"/>
      <c r="H77" s="217"/>
      <c r="I77" s="217"/>
      <c r="J77" s="217"/>
      <c r="K77" s="217"/>
      <c r="L77" s="454" t="str">
        <f>IF(ISNUMBER('Оцене 2.'!S87),'Оцене 2.'!S3,IF(ISNUMBER('Оцене 2.'!T87),'Оцене 2.'!T3,"0"))</f>
        <v>0</v>
      </c>
      <c r="M77" s="454" t="str">
        <f>IF(ISTEXT('Оцене 2.'!V87),'Оцене 2.'!V3,IF(ISTEXT('Оцене 2.'!W87),'Оцене 2.'!W3,IF(ISTEXT('Оцене 2.'!X87),'Оцене 2.'!X3,"0")))</f>
        <v>0</v>
      </c>
      <c r="N77" s="455"/>
      <c r="O77" s="456" t="str">
        <f>IF(ISTEXT('Оцене 2.'!Q87),'Оцене 2.'!Q3,IF(ISTEXT('Оцене 2.'!R87),'Оцене 2.'!R3,"0"))</f>
        <v>0</v>
      </c>
      <c r="P77" s="294"/>
      <c r="Q77" s="295"/>
      <c r="R77" s="296"/>
      <c r="S77" s="297"/>
    </row>
    <row r="78" spans="1:19" x14ac:dyDescent="0.2">
      <c r="A78" s="241">
        <f>'Оцене 1.'!A88</f>
        <v>15</v>
      </c>
      <c r="B78" s="454">
        <f>'Оцене 2.'!B88</f>
        <v>0</v>
      </c>
      <c r="C78" s="242"/>
      <c r="D78" s="242"/>
      <c r="E78" s="217"/>
      <c r="F78" s="217"/>
      <c r="G78" s="217"/>
      <c r="H78" s="217"/>
      <c r="I78" s="217"/>
      <c r="J78" s="217"/>
      <c r="K78" s="217"/>
      <c r="L78" s="454" t="str">
        <f>IF(ISNUMBER('Оцене 2.'!S88),'Оцене 2.'!S3,IF(ISNUMBER('Оцене 2.'!T88),'Оцене 2.'!T3,"0"))</f>
        <v>0</v>
      </c>
      <c r="M78" s="454" t="str">
        <f>IF(ISTEXT('Оцене 2.'!V88),'Оцене 2.'!V3,IF(ISTEXT('Оцене 2.'!W88),'Оцене 2.'!W3,IF(ISTEXT('Оцене 2.'!X88),'Оцене 2.'!X3,"0")))</f>
        <v>0</v>
      </c>
      <c r="N78" s="455"/>
      <c r="O78" s="456" t="str">
        <f>IF(ISTEXT('Оцене 2.'!Q88),'Оцене 2.'!Q3,IF(ISTEXT('Оцене 2.'!R88),'Оцене 2.'!R3,"0"))</f>
        <v>0</v>
      </c>
      <c r="P78" s="294"/>
      <c r="Q78" s="295"/>
      <c r="R78" s="296"/>
      <c r="S78" s="297"/>
    </row>
    <row r="79" spans="1:19" x14ac:dyDescent="0.2">
      <c r="A79" s="241">
        <f>'Оцене 1.'!A89</f>
        <v>16</v>
      </c>
      <c r="B79" s="454">
        <f>'Оцене 2.'!B89</f>
        <v>0</v>
      </c>
      <c r="C79" s="242"/>
      <c r="D79" s="242"/>
      <c r="E79" s="217"/>
      <c r="F79" s="217"/>
      <c r="G79" s="217"/>
      <c r="H79" s="217"/>
      <c r="I79" s="217"/>
      <c r="J79" s="217"/>
      <c r="K79" s="217"/>
      <c r="L79" s="454" t="str">
        <f>IF(ISNUMBER('Оцене 2.'!S89),'Оцене 2.'!S3,IF(ISNUMBER('Оцене 2.'!T89),'Оцене 2.'!T3,"0"))</f>
        <v>0</v>
      </c>
      <c r="M79" s="454" t="str">
        <f>IF(ISTEXT('Оцене 2.'!V89),'Оцене 2.'!V3,IF(ISTEXT('Оцене 2.'!W89),'Оцене 2.'!W3,IF(ISTEXT('Оцене 2.'!X89),'Оцене 2.'!X3,"0")))</f>
        <v>0</v>
      </c>
      <c r="N79" s="455"/>
      <c r="O79" s="456" t="str">
        <f>IF(ISTEXT('Оцене 2.'!Q89),'Оцене 2.'!Q3,IF(ISTEXT('Оцене 2.'!R89),'Оцене 2.'!R3,"0"))</f>
        <v>0</v>
      </c>
      <c r="P79" s="294"/>
      <c r="Q79" s="295"/>
      <c r="R79" s="296"/>
      <c r="S79" s="297"/>
    </row>
    <row r="80" spans="1:19" x14ac:dyDescent="0.2">
      <c r="A80" s="241">
        <f>'Оцене 1.'!A90</f>
        <v>17</v>
      </c>
      <c r="B80" s="454">
        <f>'Оцене 2.'!B90</f>
        <v>0</v>
      </c>
      <c r="C80" s="242"/>
      <c r="D80" s="242"/>
      <c r="E80" s="217"/>
      <c r="F80" s="217"/>
      <c r="G80" s="217"/>
      <c r="H80" s="217"/>
      <c r="I80" s="217"/>
      <c r="J80" s="217"/>
      <c r="K80" s="217"/>
      <c r="L80" s="454" t="str">
        <f>IF(ISNUMBER('Оцене 2.'!S90),'Оцене 2.'!S3,IF(ISNUMBER('Оцене 2.'!T90),'Оцене 2.'!T3,"0"))</f>
        <v>0</v>
      </c>
      <c r="M80" s="454" t="str">
        <f>IF(ISTEXT('Оцене 2.'!V90),'Оцене 2.'!V3,IF(ISTEXT('Оцене 2.'!W90),'Оцене 2.'!W3,IF(ISTEXT('Оцене 2.'!X90),'Оцене 2.'!X3,"0")))</f>
        <v>0</v>
      </c>
      <c r="N80" s="455"/>
      <c r="O80" s="456" t="str">
        <f>IF(ISTEXT('Оцене 2.'!Q90),'Оцене 2.'!Q3,IF(ISTEXT('Оцене 2.'!R90),'Оцене 2.'!R3,"0"))</f>
        <v>0</v>
      </c>
      <c r="P80" s="294"/>
      <c r="Q80" s="295"/>
      <c r="R80" s="296"/>
      <c r="S80" s="297"/>
    </row>
    <row r="81" spans="1:19" x14ac:dyDescent="0.2">
      <c r="A81" s="241">
        <f>'Оцене 1.'!A91</f>
        <v>18</v>
      </c>
      <c r="B81" s="454">
        <f>'Оцене 2.'!B91</f>
        <v>0</v>
      </c>
      <c r="C81" s="242"/>
      <c r="D81" s="242"/>
      <c r="E81" s="217"/>
      <c r="F81" s="217"/>
      <c r="G81" s="217"/>
      <c r="H81" s="217"/>
      <c r="I81" s="217"/>
      <c r="J81" s="217"/>
      <c r="K81" s="217"/>
      <c r="L81" s="454" t="str">
        <f>IF(ISNUMBER('Оцене 2.'!S91),'Оцене 2.'!S3,IF(ISNUMBER('Оцене 2.'!T91),'Оцене 2.'!T3,"0"))</f>
        <v>0</v>
      </c>
      <c r="M81" s="454" t="str">
        <f>IF(ISTEXT('Оцене 2.'!V91),'Оцене 2.'!V3,IF(ISTEXT('Оцене 2.'!W91),'Оцене 2.'!W3,IF(ISTEXT('Оцене 2.'!X91),'Оцене 2.'!X3,"0")))</f>
        <v>0</v>
      </c>
      <c r="N81" s="455"/>
      <c r="O81" s="456" t="str">
        <f>IF(ISTEXT('Оцене 2.'!Q91),'Оцене 2.'!Q3,IF(ISTEXT('Оцене 2.'!R91),'Оцене 2.'!R3,"0"))</f>
        <v>0</v>
      </c>
      <c r="P81" s="294"/>
      <c r="Q81" s="295"/>
      <c r="R81" s="296"/>
      <c r="S81" s="297"/>
    </row>
    <row r="82" spans="1:19" x14ac:dyDescent="0.2">
      <c r="A82" s="241">
        <f>'Оцене 1.'!A92</f>
        <v>19</v>
      </c>
      <c r="B82" s="454">
        <f>'Оцене 2.'!B92</f>
        <v>0</v>
      </c>
      <c r="C82" s="242"/>
      <c r="D82" s="242"/>
      <c r="E82" s="217"/>
      <c r="F82" s="217"/>
      <c r="G82" s="217"/>
      <c r="H82" s="217"/>
      <c r="I82" s="217"/>
      <c r="J82" s="217"/>
      <c r="K82" s="217"/>
      <c r="L82" s="454" t="str">
        <f>IF(ISNUMBER('Оцене 2.'!S92),'Оцене 2.'!S3,IF(ISNUMBER('Оцене 2.'!T92),'Оцене 2.'!T3,"0"))</f>
        <v>0</v>
      </c>
      <c r="M82" s="454" t="str">
        <f>IF(ISTEXT('Оцене 2.'!V92),'Оцене 2.'!V3,IF(ISTEXT('Оцене 2.'!W92),'Оцене 2.'!W3,IF(ISTEXT('Оцене 2.'!X92),'Оцене 2.'!X3,"0")))</f>
        <v>0</v>
      </c>
      <c r="N82" s="455"/>
      <c r="O82" s="456" t="str">
        <f>IF(ISTEXT('Оцене 2.'!Q92),'Оцене 2.'!Q3,IF(ISTEXT('Оцене 2.'!R92),'Оцене 2.'!R3,"0"))</f>
        <v>0</v>
      </c>
      <c r="P82" s="294"/>
      <c r="Q82" s="295"/>
      <c r="R82" s="296"/>
      <c r="S82" s="297"/>
    </row>
    <row r="83" spans="1:19" x14ac:dyDescent="0.2">
      <c r="A83" s="241">
        <f>'Оцене 1.'!A93</f>
        <v>20</v>
      </c>
      <c r="B83" s="454">
        <f>'Оцене 2.'!B93</f>
        <v>0</v>
      </c>
      <c r="C83" s="242"/>
      <c r="D83" s="242"/>
      <c r="E83" s="217"/>
      <c r="F83" s="217"/>
      <c r="G83" s="217"/>
      <c r="H83" s="217"/>
      <c r="I83" s="217"/>
      <c r="J83" s="217"/>
      <c r="K83" s="217"/>
      <c r="L83" s="454" t="str">
        <f>IF(ISNUMBER('Оцене 2.'!S93),'Оцене 2.'!S3,IF(ISNUMBER('Оцене 2.'!T93),'Оцене 2.'!T3,"0"))</f>
        <v>0</v>
      </c>
      <c r="M83" s="454" t="str">
        <f>IF(ISTEXT('Оцене 2.'!V93),'Оцене 2.'!V3,IF(ISTEXT('Оцене 2.'!W93),'Оцене 2.'!W3,IF(ISTEXT('Оцене 2.'!X93),'Оцене 2.'!X3,"0")))</f>
        <v>0</v>
      </c>
      <c r="N83" s="455"/>
      <c r="O83" s="456" t="str">
        <f>IF(ISTEXT('Оцене 2.'!Q93),'Оцене 2.'!Q3,IF(ISTEXT('Оцене 2.'!R93),'Оцене 2.'!R3,"0"))</f>
        <v>0</v>
      </c>
      <c r="P83" s="294"/>
      <c r="Q83" s="295"/>
      <c r="R83" s="296"/>
      <c r="S83" s="297"/>
    </row>
    <row r="84" spans="1:19" x14ac:dyDescent="0.2">
      <c r="A84" s="241">
        <f>'Оцене 1.'!A94</f>
        <v>21</v>
      </c>
      <c r="B84" s="454">
        <f>'Оцене 2.'!B94</f>
        <v>0</v>
      </c>
      <c r="C84" s="242"/>
      <c r="D84" s="242"/>
      <c r="E84" s="217"/>
      <c r="F84" s="217"/>
      <c r="G84" s="217"/>
      <c r="H84" s="217"/>
      <c r="I84" s="217"/>
      <c r="J84" s="217"/>
      <c r="K84" s="217"/>
      <c r="L84" s="454" t="str">
        <f>IF(ISNUMBER('Оцене 2.'!S94),'Оцене 2.'!S3,IF(ISNUMBER('Оцене 2.'!T94),'Оцене 2.'!T3,"0"))</f>
        <v>0</v>
      </c>
      <c r="M84" s="454" t="str">
        <f>IF(ISTEXT('Оцене 2.'!V94),'Оцене 2.'!V3,IF(ISTEXT('Оцене 2.'!W94),'Оцене 2.'!W3,IF(ISTEXT('Оцене 2.'!X94),'Оцене 2.'!X3,"0")))</f>
        <v>0</v>
      </c>
      <c r="N84" s="455"/>
      <c r="O84" s="456" t="str">
        <f>IF(ISTEXT('Оцене 2.'!Q94),'Оцене 2.'!Q3,IF(ISTEXT('Оцене 2.'!R94),'Оцене 2.'!R3,"0"))</f>
        <v>0</v>
      </c>
      <c r="P84" s="294"/>
      <c r="Q84" s="295"/>
      <c r="R84" s="296"/>
      <c r="S84" s="297"/>
    </row>
    <row r="85" spans="1:19" x14ac:dyDescent="0.2">
      <c r="A85" s="241">
        <f>'Оцене 1.'!A95</f>
        <v>22</v>
      </c>
      <c r="B85" s="454">
        <f>'Оцене 2.'!B95</f>
        <v>0</v>
      </c>
      <c r="C85" s="242"/>
      <c r="D85" s="242"/>
      <c r="E85" s="217"/>
      <c r="F85" s="217"/>
      <c r="G85" s="217"/>
      <c r="H85" s="217"/>
      <c r="I85" s="217"/>
      <c r="J85" s="217"/>
      <c r="K85" s="217"/>
      <c r="L85" s="454" t="str">
        <f>IF(ISNUMBER('Оцене 2.'!S95),'Оцене 2.'!S3,IF(ISNUMBER('Оцене 2.'!T95),'Оцене 2.'!T3,"0"))</f>
        <v>0</v>
      </c>
      <c r="M85" s="454" t="str">
        <f>IF(ISTEXT('Оцене 2.'!V95),'Оцене 2.'!V3,IF(ISTEXT('Оцене 2.'!W95),'Оцене 2.'!W3,IF(ISTEXT('Оцене 2.'!X95),'Оцене 2.'!X3,"0")))</f>
        <v>0</v>
      </c>
      <c r="N85" s="455"/>
      <c r="O85" s="456" t="str">
        <f>IF(ISTEXT('Оцене 2.'!Q95),'Оцене 2.'!Q3,IF(ISTEXT('Оцене 2.'!R95),'Оцене 2.'!R3,"0"))</f>
        <v>0</v>
      </c>
      <c r="P85" s="294"/>
      <c r="Q85" s="295"/>
      <c r="R85" s="296"/>
      <c r="S85" s="297"/>
    </row>
    <row r="86" spans="1:19" x14ac:dyDescent="0.2">
      <c r="A86" s="241">
        <f>'Оцене 1.'!A96</f>
        <v>23</v>
      </c>
      <c r="B86" s="454">
        <f>'Оцене 2.'!B96</f>
        <v>0</v>
      </c>
      <c r="C86" s="242"/>
      <c r="D86" s="242"/>
      <c r="E86" s="217"/>
      <c r="F86" s="217"/>
      <c r="G86" s="217"/>
      <c r="H86" s="217"/>
      <c r="I86" s="217"/>
      <c r="J86" s="217"/>
      <c r="K86" s="217"/>
      <c r="L86" s="454" t="str">
        <f>IF(ISNUMBER('Оцене 2.'!S96),'Оцене 2.'!S3,IF(ISNUMBER('Оцене 2.'!T96),'Оцене 2.'!T3,"0"))</f>
        <v>0</v>
      </c>
      <c r="M86" s="454" t="str">
        <f>IF(ISTEXT('Оцене 2.'!V96),'Оцене 2.'!V3,IF(ISTEXT('Оцене 2.'!W96),'Оцене 2.'!W3,IF(ISTEXT('Оцене 2.'!X96),'Оцене 2.'!X3,"0")))</f>
        <v>0</v>
      </c>
      <c r="N86" s="455"/>
      <c r="O86" s="456" t="str">
        <f>IF(ISTEXT('Оцене 2.'!Q96),'Оцене 2.'!Q3,IF(ISTEXT('Оцене 2.'!R96),'Оцене 2.'!R3,"0"))</f>
        <v>0</v>
      </c>
      <c r="P86" s="294"/>
      <c r="Q86" s="295"/>
      <c r="R86" s="296"/>
      <c r="S86" s="297"/>
    </row>
    <row r="87" spans="1:19" x14ac:dyDescent="0.2">
      <c r="A87" s="241">
        <f>'Оцене 1.'!A97</f>
        <v>24</v>
      </c>
      <c r="B87" s="454">
        <f>'Оцене 2.'!B97</f>
        <v>0</v>
      </c>
      <c r="C87" s="242"/>
      <c r="D87" s="242"/>
      <c r="E87" s="217"/>
      <c r="F87" s="217"/>
      <c r="G87" s="217"/>
      <c r="H87" s="217"/>
      <c r="I87" s="217"/>
      <c r="J87" s="217"/>
      <c r="K87" s="217"/>
      <c r="L87" s="454" t="str">
        <f>IF(ISNUMBER('Оцене 2.'!S97),'Оцене 2.'!S3,IF(ISNUMBER('Оцене 2.'!T97),'Оцене 2.'!T3,"0"))</f>
        <v>0</v>
      </c>
      <c r="M87" s="454" t="str">
        <f>IF(ISTEXT('Оцене 2.'!V97),'Оцене 2.'!V3,IF(ISTEXT('Оцене 2.'!W97),'Оцене 2.'!W3,IF(ISTEXT('Оцене 2.'!X97),'Оцене 2.'!X3,"0")))</f>
        <v>0</v>
      </c>
      <c r="N87" s="455"/>
      <c r="O87" s="456" t="str">
        <f>IF(ISTEXT('Оцене 2.'!Q97),'Оцене 2.'!Q3,IF(ISTEXT('Оцене 2.'!R97),'Оцене 2.'!R3,"0"))</f>
        <v>0</v>
      </c>
      <c r="P87" s="299"/>
      <c r="Q87" s="299"/>
      <c r="R87" s="296"/>
      <c r="S87" s="297"/>
    </row>
    <row r="88" spans="1:19" x14ac:dyDescent="0.2">
      <c r="A88" s="241">
        <f>'Оцене 1.'!A98</f>
        <v>25</v>
      </c>
      <c r="B88" s="454">
        <f>'Оцене 2.'!B98</f>
        <v>0</v>
      </c>
      <c r="C88" s="242"/>
      <c r="D88" s="242"/>
      <c r="E88" s="217"/>
      <c r="F88" s="217"/>
      <c r="G88" s="217"/>
      <c r="H88" s="217"/>
      <c r="I88" s="217"/>
      <c r="J88" s="217"/>
      <c r="K88" s="217"/>
      <c r="L88" s="454" t="str">
        <f>IF(ISNUMBER('Оцене 2.'!S98),'Оцене 2.'!S3,IF(ISNUMBER('Оцене 2.'!T98),'Оцене 2.'!T3,"0"))</f>
        <v>0</v>
      </c>
      <c r="M88" s="454" t="str">
        <f>IF(ISTEXT('Оцене 2.'!V98),'Оцене 2.'!V3,IF(ISTEXT('Оцене 2.'!W98),'Оцене 2.'!W3,IF(ISTEXT('Оцене 2.'!X98),'Оцене 2.'!X3,"0")))</f>
        <v>0</v>
      </c>
      <c r="N88" s="455"/>
      <c r="O88" s="456" t="str">
        <f>IF(ISTEXT('Оцене 2.'!Q98),'Оцене 2.'!Q3,IF(ISTEXT('Оцене 2.'!R98),'Оцене 2.'!R3,"0"))</f>
        <v>0</v>
      </c>
      <c r="P88" s="299"/>
      <c r="Q88" s="299"/>
      <c r="R88" s="296"/>
      <c r="S88" s="297"/>
    </row>
    <row r="89" spans="1:19" x14ac:dyDescent="0.2">
      <c r="A89" s="241">
        <f>'Оцене 1.'!A99</f>
        <v>26</v>
      </c>
      <c r="B89" s="454">
        <f>'Оцене 2.'!B99</f>
        <v>0</v>
      </c>
      <c r="C89" s="245"/>
      <c r="D89" s="245"/>
      <c r="E89" s="4"/>
      <c r="F89" s="4"/>
      <c r="G89" s="4"/>
      <c r="H89" s="4"/>
      <c r="I89" s="4"/>
      <c r="J89" s="4"/>
      <c r="K89" s="4"/>
      <c r="L89" s="454" t="str">
        <f>IF(ISNUMBER('Оцене 2.'!S99),'Оцене 2.'!S3,IF(ISNUMBER('Оцене 2.'!T99),'Оцене 2.'!T3,"0"))</f>
        <v>0</v>
      </c>
      <c r="M89" s="454" t="str">
        <f>IF(ISTEXT('Оцене 2.'!V99),'Оцене 2.'!V3,IF(ISTEXT('Оцене 2.'!W99),'Оцене 2.'!W3,IF(ISTEXT('Оцене 2.'!X99),'Оцене 2.'!X3,"0")))</f>
        <v>0</v>
      </c>
      <c r="N89" s="455"/>
      <c r="O89" s="456" t="str">
        <f>IF(ISTEXT('Оцене 2.'!Q99),'Оцене 2.'!Q3,IF(ISTEXT('Оцене 2.'!R99),'Оцене 2.'!R3,"0"))</f>
        <v>0</v>
      </c>
      <c r="P89" s="299"/>
      <c r="Q89" s="299"/>
      <c r="R89" s="298"/>
      <c r="S89" s="298"/>
    </row>
    <row r="90" spans="1:19" x14ac:dyDescent="0.2">
      <c r="A90" s="241">
        <f>'Оцене 1.'!A100</f>
        <v>27</v>
      </c>
      <c r="B90" s="454">
        <f>'Оцене 2.'!B100</f>
        <v>0</v>
      </c>
      <c r="C90" s="245"/>
      <c r="D90" s="245"/>
      <c r="E90" s="4"/>
      <c r="F90" s="4"/>
      <c r="G90" s="4"/>
      <c r="H90" s="4"/>
      <c r="I90" s="4"/>
      <c r="J90" s="4"/>
      <c r="K90" s="4"/>
      <c r="L90" s="454" t="str">
        <f>IF(ISNUMBER('Оцене 2.'!S100),'Оцене 2.'!S3,IF(ISNUMBER('Оцене 2.'!T100),'Оцене 2.'!T3,"0"))</f>
        <v>0</v>
      </c>
      <c r="M90" s="454" t="str">
        <f>IF(ISTEXT('Оцене 2.'!V100),'Оцене 2.'!V3,IF(ISTEXT('Оцене 2.'!W100),'Оцене 2.'!W3,IF(ISTEXT('Оцене 2.'!X100),'Оцене 2.'!X3,"0")))</f>
        <v>0</v>
      </c>
      <c r="N90" s="455"/>
      <c r="O90" s="456" t="str">
        <f>IF(ISTEXT('Оцене 2.'!Q100),'Оцене 2.'!Q3,IF(ISTEXT('Оцене 2.'!R100),'Оцене 2.'!R3,"0"))</f>
        <v>0</v>
      </c>
      <c r="P90" s="299"/>
      <c r="Q90" s="299"/>
      <c r="R90" s="298"/>
      <c r="S90" s="298"/>
    </row>
    <row r="91" spans="1:19" x14ac:dyDescent="0.2">
      <c r="A91" s="241">
        <f>'Оцене 1.'!A101</f>
        <v>28</v>
      </c>
      <c r="B91" s="454">
        <f>'Оцене 2.'!B101</f>
        <v>0</v>
      </c>
      <c r="C91" s="245"/>
      <c r="D91" s="245"/>
      <c r="E91" s="4"/>
      <c r="F91" s="4"/>
      <c r="G91" s="4"/>
      <c r="H91" s="4"/>
      <c r="I91" s="4"/>
      <c r="J91" s="4"/>
      <c r="K91" s="4"/>
      <c r="L91" s="454" t="str">
        <f>IF(ISNUMBER('Оцене 2.'!S101),'Оцене 2.'!S3,IF(ISNUMBER('Оцене 2.'!T101),'Оцене 2.'!T3,"0"))</f>
        <v>0</v>
      </c>
      <c r="M91" s="454" t="str">
        <f>IF(ISTEXT('Оцене 2.'!V101),'Оцене 2.'!V3,IF(ISTEXT('Оцене 2.'!W101),'Оцене 2.'!W3,IF(ISTEXT('Оцене 2.'!X101),'Оцене 2.'!X3,"0")))</f>
        <v>0</v>
      </c>
      <c r="N91" s="455"/>
      <c r="O91" s="456" t="str">
        <f>IF(ISTEXT('Оцене 2.'!Q101),'Оцене 2.'!Q3,IF(ISTEXT('Оцене 2.'!R101),'Оцене 2.'!R3,"0"))</f>
        <v>0</v>
      </c>
      <c r="P91" s="299"/>
      <c r="Q91" s="299"/>
      <c r="R91" s="298"/>
      <c r="S91" s="298"/>
    </row>
    <row r="92" spans="1:19" x14ac:dyDescent="0.2">
      <c r="A92" s="241">
        <f>'Оцене 1.'!A102</f>
        <v>29</v>
      </c>
      <c r="B92" s="454">
        <f>'Оцене 2.'!B102</f>
        <v>0</v>
      </c>
      <c r="C92" s="245"/>
      <c r="D92" s="245"/>
      <c r="E92" s="4"/>
      <c r="F92" s="4"/>
      <c r="G92" s="4"/>
      <c r="H92" s="4"/>
      <c r="I92" s="4"/>
      <c r="J92" s="4"/>
      <c r="K92" s="4"/>
      <c r="L92" s="454" t="str">
        <f>IF(ISNUMBER('Оцене 2.'!S102),'Оцене 2.'!S3,IF(ISNUMBER('Оцене 2.'!T102),'Оцене 2.'!T3,"0"))</f>
        <v>0</v>
      </c>
      <c r="M92" s="454" t="str">
        <f>IF(ISTEXT('Оцене 2.'!V102),'Оцене 2.'!V3,IF(ISTEXT('Оцене 2.'!W102),'Оцене 2.'!W3,IF(ISTEXT('Оцене 2.'!X102),'Оцене 2.'!X3,"0")))</f>
        <v>0</v>
      </c>
      <c r="N92" s="455"/>
      <c r="O92" s="456" t="str">
        <f>IF(ISTEXT('Оцене 2.'!Q102),'Оцене 2.'!Q3,IF(ISTEXT('Оцене 2.'!R102),'Оцене 2.'!R3,"0"))</f>
        <v>0</v>
      </c>
      <c r="P92" s="299"/>
      <c r="Q92" s="299"/>
      <c r="R92" s="298"/>
      <c r="S92" s="298"/>
    </row>
    <row r="93" spans="1:19" x14ac:dyDescent="0.2">
      <c r="A93" s="241">
        <f>'Оцене 1.'!A103</f>
        <v>30</v>
      </c>
      <c r="B93" s="454">
        <f>'Оцене 2.'!B103</f>
        <v>0</v>
      </c>
      <c r="C93" s="245"/>
      <c r="D93" s="245"/>
      <c r="E93" s="4"/>
      <c r="F93" s="4"/>
      <c r="G93" s="4"/>
      <c r="H93" s="4"/>
      <c r="I93" s="4"/>
      <c r="J93" s="4"/>
      <c r="K93" s="4"/>
      <c r="L93" s="454" t="str">
        <f>IF(ISNUMBER('Оцене 2.'!S103),'Оцене 2.'!S3,IF(ISNUMBER('Оцене 2.'!T103),'Оцене 2.'!T3,"0"))</f>
        <v>0</v>
      </c>
      <c r="M93" s="454" t="str">
        <f>IF(ISTEXT('Оцене 2.'!V103),'Оцене 2.'!V3,IF(ISTEXT('Оцене 2.'!W103),'Оцене 2.'!W3,IF(ISTEXT('Оцене 2.'!X103),'Оцене 2.'!X3,"0")))</f>
        <v>0</v>
      </c>
      <c r="N93" s="455"/>
      <c r="O93" s="456" t="str">
        <f>IF(ISTEXT('Оцене 2.'!Q103),'Оцене 2.'!Q3,IF(ISTEXT('Оцене 2.'!R103),'Оцене 2.'!R3,"0"))</f>
        <v>0</v>
      </c>
      <c r="P93" s="299"/>
      <c r="Q93" s="299"/>
      <c r="R93" s="298"/>
      <c r="S93" s="298"/>
    </row>
    <row r="95" spans="1:19" x14ac:dyDescent="0.2">
      <c r="C95" s="251"/>
      <c r="D95" s="252"/>
    </row>
    <row r="97" spans="1:17" ht="12" customHeight="1" x14ac:dyDescent="0.2">
      <c r="B97" s="253"/>
    </row>
    <row r="98" spans="1:17" ht="13.5" hidden="1" customHeight="1" x14ac:dyDescent="0.2">
      <c r="B98" s="251"/>
    </row>
    <row r="99" spans="1:17" ht="0.75" hidden="1" customHeight="1" x14ac:dyDescent="0.2">
      <c r="B99" s="173" t="s">
        <v>73</v>
      </c>
      <c r="E99" s="173"/>
    </row>
    <row r="100" spans="1:17" ht="12" hidden="1" customHeight="1" x14ac:dyDescent="0.2">
      <c r="B100" s="173" t="s">
        <v>74</v>
      </c>
      <c r="E100" s="173"/>
    </row>
    <row r="101" spans="1:17" ht="14.25" hidden="1" customHeight="1" x14ac:dyDescent="0.2">
      <c r="B101" s="173" t="s">
        <v>75</v>
      </c>
      <c r="E101" s="173"/>
    </row>
    <row r="102" spans="1:17" ht="14.25" hidden="1" customHeight="1" x14ac:dyDescent="0.2">
      <c r="B102" s="173" t="s">
        <v>76</v>
      </c>
      <c r="E102" s="173"/>
    </row>
    <row r="103" spans="1:17" ht="14.25" hidden="1" customHeight="1" x14ac:dyDescent="0.2">
      <c r="B103" s="173" t="s">
        <v>77</v>
      </c>
      <c r="D103" s="280" t="s">
        <v>8</v>
      </c>
      <c r="E103" s="173"/>
    </row>
    <row r="104" spans="1:17" ht="14.25" hidden="1" customHeight="1" x14ac:dyDescent="0.2">
      <c r="B104" s="173" t="s">
        <v>78</v>
      </c>
      <c r="D104" s="280" t="s">
        <v>7</v>
      </c>
      <c r="E104" s="173"/>
    </row>
    <row r="105" spans="1:17" hidden="1" x14ac:dyDescent="0.2"/>
    <row r="107" spans="1:17" ht="14.25" customHeight="1" x14ac:dyDescent="0.2"/>
    <row r="108" spans="1:17" ht="14.25" hidden="1" customHeight="1" x14ac:dyDescent="0.2">
      <c r="A108" s="254"/>
      <c r="B108" s="237" t="s">
        <v>119</v>
      </c>
      <c r="C108" s="255" t="s">
        <v>134</v>
      </c>
      <c r="D108" s="238" t="s">
        <v>135</v>
      </c>
      <c r="E108" s="236" t="s">
        <v>121</v>
      </c>
      <c r="F108" s="236" t="s">
        <v>122</v>
      </c>
      <c r="G108" s="236" t="s">
        <v>123</v>
      </c>
      <c r="H108" s="239" t="s">
        <v>124</v>
      </c>
      <c r="I108" s="239" t="s">
        <v>125</v>
      </c>
      <c r="J108" s="240" t="s">
        <v>136</v>
      </c>
      <c r="K108" s="237" t="s">
        <v>137</v>
      </c>
      <c r="L108" s="256"/>
      <c r="M108" s="257"/>
      <c r="N108" s="257"/>
      <c r="O108" s="258"/>
      <c r="P108" s="259"/>
      <c r="Q108" s="258"/>
    </row>
    <row r="109" spans="1:17" ht="10.5" hidden="1" customHeight="1" x14ac:dyDescent="0.2">
      <c r="A109" s="254"/>
      <c r="B109" s="260" t="str">
        <f t="shared" ref="B109:B138" si="0">RIGHT(B2,LEN(B2)-FIND(" ",B2))&amp;" ("&amp;E2&amp;") "&amp;LEFT(B2,FIND(" ",B2)-1)</f>
        <v>Слободан (Иван) Аксентијевић</v>
      </c>
      <c r="C109" s="261" t="str">
        <f t="shared" ref="C109:I118" si="1">C2</f>
        <v>0150117</v>
      </c>
      <c r="D109" s="261" t="str">
        <f t="shared" si="1"/>
        <v>2809006783418</v>
      </c>
      <c r="E109" s="262" t="str">
        <f t="shared" si="1"/>
        <v>Иван</v>
      </c>
      <c r="F109" s="262" t="str">
        <f t="shared" si="1"/>
        <v>28.09.2006.</v>
      </c>
      <c r="G109" s="262" t="str">
        <f t="shared" si="1"/>
        <v>Горњем Милановцу</v>
      </c>
      <c r="H109" s="262" t="str">
        <f t="shared" si="1"/>
        <v>Горњи Милановац</v>
      </c>
      <c r="I109" s="262" t="str">
        <f t="shared" si="1"/>
        <v>Република Србија</v>
      </c>
      <c r="J109" s="262">
        <f t="shared" ref="J109:J138" si="2">R2</f>
        <v>0</v>
      </c>
      <c r="K109" s="263">
        <f t="shared" ref="K109:K138" si="3">S2</f>
        <v>0</v>
      </c>
      <c r="L109" s="264"/>
      <c r="M109" s="266"/>
      <c r="N109" s="266"/>
      <c r="O109" s="265"/>
      <c r="P109" s="267"/>
      <c r="Q109" s="268"/>
    </row>
    <row r="110" spans="1:17" ht="12" hidden="1" customHeight="1" x14ac:dyDescent="0.2">
      <c r="A110" s="254"/>
      <c r="B110" s="260" t="e">
        <f t="shared" si="0"/>
        <v>#VALUE!</v>
      </c>
      <c r="C110" s="261">
        <f t="shared" si="1"/>
        <v>0</v>
      </c>
      <c r="D110" s="261">
        <f t="shared" si="1"/>
        <v>0</v>
      </c>
      <c r="E110" s="262">
        <f t="shared" si="1"/>
        <v>0</v>
      </c>
      <c r="F110" s="262">
        <f t="shared" si="1"/>
        <v>0</v>
      </c>
      <c r="G110" s="262">
        <f t="shared" si="1"/>
        <v>0</v>
      </c>
      <c r="H110" s="262">
        <f t="shared" si="1"/>
        <v>0</v>
      </c>
      <c r="I110" s="262">
        <f t="shared" si="1"/>
        <v>0</v>
      </c>
      <c r="J110" s="262">
        <f t="shared" si="2"/>
        <v>0</v>
      </c>
      <c r="K110" s="263">
        <f t="shared" si="3"/>
        <v>0</v>
      </c>
      <c r="L110" s="264"/>
      <c r="M110" s="266"/>
      <c r="N110" s="266"/>
      <c r="O110" s="265"/>
      <c r="P110" s="267"/>
      <c r="Q110" s="268"/>
    </row>
    <row r="111" spans="1:17" ht="12" hidden="1" customHeight="1" x14ac:dyDescent="0.2">
      <c r="A111" s="254"/>
      <c r="B111" s="260" t="e">
        <f t="shared" si="0"/>
        <v>#VALUE!</v>
      </c>
      <c r="C111" s="261">
        <f t="shared" si="1"/>
        <v>0</v>
      </c>
      <c r="D111" s="261">
        <f t="shared" si="1"/>
        <v>0</v>
      </c>
      <c r="E111" s="262">
        <f t="shared" si="1"/>
        <v>0</v>
      </c>
      <c r="F111" s="262">
        <f t="shared" si="1"/>
        <v>0</v>
      </c>
      <c r="G111" s="262">
        <f t="shared" si="1"/>
        <v>0</v>
      </c>
      <c r="H111" s="262">
        <f t="shared" si="1"/>
        <v>0</v>
      </c>
      <c r="I111" s="262">
        <f t="shared" si="1"/>
        <v>0</v>
      </c>
      <c r="J111" s="262">
        <f t="shared" si="2"/>
        <v>0</v>
      </c>
      <c r="K111" s="263">
        <f t="shared" si="3"/>
        <v>0</v>
      </c>
      <c r="L111" s="264"/>
      <c r="M111" s="266"/>
      <c r="N111" s="266"/>
      <c r="O111" s="265"/>
      <c r="P111" s="267"/>
      <c r="Q111" s="268"/>
    </row>
    <row r="112" spans="1:17" ht="12.75" hidden="1" customHeight="1" x14ac:dyDescent="0.2">
      <c r="A112" s="254"/>
      <c r="B112" s="260" t="e">
        <f t="shared" si="0"/>
        <v>#VALUE!</v>
      </c>
      <c r="C112" s="261">
        <f t="shared" si="1"/>
        <v>0</v>
      </c>
      <c r="D112" s="261">
        <f t="shared" si="1"/>
        <v>0</v>
      </c>
      <c r="E112" s="262">
        <f t="shared" si="1"/>
        <v>0</v>
      </c>
      <c r="F112" s="262">
        <f t="shared" si="1"/>
        <v>0</v>
      </c>
      <c r="G112" s="262">
        <f t="shared" si="1"/>
        <v>0</v>
      </c>
      <c r="H112" s="262">
        <f t="shared" si="1"/>
        <v>0</v>
      </c>
      <c r="I112" s="262">
        <f t="shared" si="1"/>
        <v>0</v>
      </c>
      <c r="J112" s="262">
        <f t="shared" si="2"/>
        <v>0</v>
      </c>
      <c r="K112" s="263">
        <f t="shared" si="3"/>
        <v>0</v>
      </c>
      <c r="L112" s="264"/>
      <c r="M112" s="266"/>
      <c r="N112" s="266"/>
      <c r="O112" s="265"/>
      <c r="P112" s="267"/>
      <c r="Q112" s="268"/>
    </row>
    <row r="113" spans="1:17" ht="12.75" hidden="1" customHeight="1" x14ac:dyDescent="0.2">
      <c r="A113" s="254"/>
      <c r="B113" s="260" t="e">
        <f t="shared" si="0"/>
        <v>#VALUE!</v>
      </c>
      <c r="C113" s="261">
        <f t="shared" si="1"/>
        <v>0</v>
      </c>
      <c r="D113" s="261">
        <f t="shared" si="1"/>
        <v>0</v>
      </c>
      <c r="E113" s="262">
        <f t="shared" si="1"/>
        <v>0</v>
      </c>
      <c r="F113" s="262">
        <f t="shared" si="1"/>
        <v>0</v>
      </c>
      <c r="G113" s="262">
        <f t="shared" si="1"/>
        <v>0</v>
      </c>
      <c r="H113" s="262">
        <f t="shared" si="1"/>
        <v>0</v>
      </c>
      <c r="I113" s="262">
        <f t="shared" si="1"/>
        <v>0</v>
      </c>
      <c r="J113" s="262">
        <f t="shared" si="2"/>
        <v>0</v>
      </c>
      <c r="K113" s="263">
        <f t="shared" si="3"/>
        <v>0</v>
      </c>
      <c r="L113" s="264"/>
      <c r="M113" s="266"/>
      <c r="N113" s="266"/>
      <c r="O113" s="265"/>
      <c r="P113" s="267"/>
      <c r="Q113" s="268"/>
    </row>
    <row r="114" spans="1:17" ht="13.5" hidden="1" customHeight="1" x14ac:dyDescent="0.2">
      <c r="A114" s="254"/>
      <c r="B114" s="260" t="e">
        <f t="shared" si="0"/>
        <v>#VALUE!</v>
      </c>
      <c r="C114" s="261">
        <f t="shared" si="1"/>
        <v>0</v>
      </c>
      <c r="D114" s="261">
        <f t="shared" si="1"/>
        <v>0</v>
      </c>
      <c r="E114" s="262">
        <f t="shared" si="1"/>
        <v>0</v>
      </c>
      <c r="F114" s="262">
        <f t="shared" si="1"/>
        <v>0</v>
      </c>
      <c r="G114" s="262">
        <f t="shared" si="1"/>
        <v>0</v>
      </c>
      <c r="H114" s="262">
        <f t="shared" si="1"/>
        <v>0</v>
      </c>
      <c r="I114" s="262">
        <f t="shared" si="1"/>
        <v>0</v>
      </c>
      <c r="J114" s="262">
        <f t="shared" si="2"/>
        <v>0</v>
      </c>
      <c r="K114" s="263">
        <f t="shared" si="3"/>
        <v>0</v>
      </c>
      <c r="L114" s="264"/>
      <c r="M114" s="266"/>
      <c r="N114" s="266"/>
      <c r="O114" s="265"/>
      <c r="P114" s="267"/>
      <c r="Q114" s="268"/>
    </row>
    <row r="115" spans="1:17" ht="13.5" hidden="1" customHeight="1" x14ac:dyDescent="0.2">
      <c r="A115" s="254"/>
      <c r="B115" s="260" t="e">
        <f t="shared" si="0"/>
        <v>#VALUE!</v>
      </c>
      <c r="C115" s="261">
        <f t="shared" si="1"/>
        <v>0</v>
      </c>
      <c r="D115" s="261">
        <f t="shared" si="1"/>
        <v>0</v>
      </c>
      <c r="E115" s="262">
        <f t="shared" si="1"/>
        <v>0</v>
      </c>
      <c r="F115" s="262">
        <f t="shared" si="1"/>
        <v>0</v>
      </c>
      <c r="G115" s="262">
        <f t="shared" si="1"/>
        <v>0</v>
      </c>
      <c r="H115" s="262">
        <f t="shared" si="1"/>
        <v>0</v>
      </c>
      <c r="I115" s="262">
        <f t="shared" si="1"/>
        <v>0</v>
      </c>
      <c r="J115" s="262">
        <f t="shared" si="2"/>
        <v>0</v>
      </c>
      <c r="K115" s="263">
        <f t="shared" si="3"/>
        <v>0</v>
      </c>
      <c r="L115" s="264"/>
      <c r="M115" s="266"/>
      <c r="N115" s="266"/>
      <c r="O115" s="265"/>
      <c r="P115" s="267"/>
      <c r="Q115" s="268"/>
    </row>
    <row r="116" spans="1:17" ht="14.25" hidden="1" customHeight="1" x14ac:dyDescent="0.2">
      <c r="A116" s="254"/>
      <c r="B116" s="260" t="e">
        <f t="shared" si="0"/>
        <v>#VALUE!</v>
      </c>
      <c r="C116" s="261">
        <f t="shared" si="1"/>
        <v>0</v>
      </c>
      <c r="D116" s="261">
        <f t="shared" si="1"/>
        <v>0</v>
      </c>
      <c r="E116" s="262">
        <f t="shared" si="1"/>
        <v>0</v>
      </c>
      <c r="F116" s="262">
        <f t="shared" si="1"/>
        <v>0</v>
      </c>
      <c r="G116" s="262">
        <f t="shared" si="1"/>
        <v>0</v>
      </c>
      <c r="H116" s="262">
        <f t="shared" si="1"/>
        <v>0</v>
      </c>
      <c r="I116" s="262">
        <f t="shared" si="1"/>
        <v>0</v>
      </c>
      <c r="J116" s="262">
        <f t="shared" si="2"/>
        <v>0</v>
      </c>
      <c r="K116" s="263">
        <f t="shared" si="3"/>
        <v>0</v>
      </c>
      <c r="L116" s="264"/>
      <c r="M116" s="266"/>
      <c r="N116" s="266"/>
      <c r="O116" s="265"/>
      <c r="P116" s="267"/>
      <c r="Q116" s="268"/>
    </row>
    <row r="117" spans="1:17" ht="13.5" hidden="1" customHeight="1" x14ac:dyDescent="0.2">
      <c r="A117" s="254"/>
      <c r="B117" s="260" t="e">
        <f t="shared" si="0"/>
        <v>#VALUE!</v>
      </c>
      <c r="C117" s="261">
        <f t="shared" si="1"/>
        <v>0</v>
      </c>
      <c r="D117" s="261">
        <f t="shared" si="1"/>
        <v>0</v>
      </c>
      <c r="E117" s="262">
        <f t="shared" si="1"/>
        <v>0</v>
      </c>
      <c r="F117" s="262">
        <f t="shared" si="1"/>
        <v>0</v>
      </c>
      <c r="G117" s="262">
        <f t="shared" si="1"/>
        <v>0</v>
      </c>
      <c r="H117" s="262">
        <f t="shared" si="1"/>
        <v>0</v>
      </c>
      <c r="I117" s="262">
        <f t="shared" si="1"/>
        <v>0</v>
      </c>
      <c r="J117" s="262">
        <f t="shared" si="2"/>
        <v>0</v>
      </c>
      <c r="K117" s="263">
        <f t="shared" si="3"/>
        <v>0</v>
      </c>
      <c r="L117" s="264"/>
      <c r="M117" s="266"/>
      <c r="N117" s="266"/>
      <c r="O117" s="265"/>
      <c r="P117" s="267"/>
      <c r="Q117" s="268"/>
    </row>
    <row r="118" spans="1:17" ht="12.75" hidden="1" customHeight="1" x14ac:dyDescent="0.2">
      <c r="A118" s="254"/>
      <c r="B118" s="260" t="e">
        <f t="shared" si="0"/>
        <v>#VALUE!</v>
      </c>
      <c r="C118" s="261">
        <f t="shared" si="1"/>
        <v>0</v>
      </c>
      <c r="D118" s="261">
        <f t="shared" si="1"/>
        <v>0</v>
      </c>
      <c r="E118" s="262">
        <f t="shared" si="1"/>
        <v>0</v>
      </c>
      <c r="F118" s="262">
        <f t="shared" si="1"/>
        <v>0</v>
      </c>
      <c r="G118" s="262">
        <f t="shared" si="1"/>
        <v>0</v>
      </c>
      <c r="H118" s="262">
        <f t="shared" si="1"/>
        <v>0</v>
      </c>
      <c r="I118" s="262">
        <f t="shared" si="1"/>
        <v>0</v>
      </c>
      <c r="J118" s="262">
        <f t="shared" si="2"/>
        <v>0</v>
      </c>
      <c r="K118" s="263">
        <f t="shared" si="3"/>
        <v>0</v>
      </c>
      <c r="L118" s="264"/>
      <c r="M118" s="266"/>
      <c r="N118" s="266"/>
      <c r="O118" s="265"/>
      <c r="P118" s="267"/>
      <c r="Q118" s="268"/>
    </row>
    <row r="119" spans="1:17" ht="12.75" hidden="1" customHeight="1" x14ac:dyDescent="0.2">
      <c r="A119" s="254"/>
      <c r="B119" s="260" t="e">
        <f t="shared" si="0"/>
        <v>#VALUE!</v>
      </c>
      <c r="C119" s="261">
        <f t="shared" ref="C119:I128" si="4">C12</f>
        <v>0</v>
      </c>
      <c r="D119" s="261">
        <f t="shared" si="4"/>
        <v>0</v>
      </c>
      <c r="E119" s="262">
        <f t="shared" si="4"/>
        <v>0</v>
      </c>
      <c r="F119" s="262">
        <f t="shared" si="4"/>
        <v>0</v>
      </c>
      <c r="G119" s="262">
        <f t="shared" si="4"/>
        <v>0</v>
      </c>
      <c r="H119" s="262">
        <f t="shared" si="4"/>
        <v>0</v>
      </c>
      <c r="I119" s="262">
        <f t="shared" si="4"/>
        <v>0</v>
      </c>
      <c r="J119" s="262">
        <f t="shared" si="2"/>
        <v>0</v>
      </c>
      <c r="K119" s="263">
        <f t="shared" si="3"/>
        <v>0</v>
      </c>
      <c r="L119" s="264"/>
      <c r="M119" s="266"/>
      <c r="N119" s="266"/>
      <c r="O119" s="265"/>
      <c r="P119" s="267"/>
      <c r="Q119" s="268"/>
    </row>
    <row r="120" spans="1:17" ht="13.5" hidden="1" customHeight="1" x14ac:dyDescent="0.2">
      <c r="A120" s="254"/>
      <c r="B120" s="260" t="e">
        <f t="shared" si="0"/>
        <v>#VALUE!</v>
      </c>
      <c r="C120" s="261">
        <f t="shared" si="4"/>
        <v>0</v>
      </c>
      <c r="D120" s="261">
        <f t="shared" si="4"/>
        <v>0</v>
      </c>
      <c r="E120" s="262">
        <f t="shared" si="4"/>
        <v>0</v>
      </c>
      <c r="F120" s="262">
        <f t="shared" si="4"/>
        <v>0</v>
      </c>
      <c r="G120" s="262">
        <f t="shared" si="4"/>
        <v>0</v>
      </c>
      <c r="H120" s="262">
        <f t="shared" si="4"/>
        <v>0</v>
      </c>
      <c r="I120" s="262">
        <f t="shared" si="4"/>
        <v>0</v>
      </c>
      <c r="J120" s="262">
        <f t="shared" si="2"/>
        <v>0</v>
      </c>
      <c r="K120" s="263">
        <f t="shared" si="3"/>
        <v>0</v>
      </c>
      <c r="L120" s="264"/>
      <c r="M120" s="266"/>
      <c r="N120" s="266"/>
      <c r="O120" s="265"/>
      <c r="P120" s="267"/>
      <c r="Q120" s="268"/>
    </row>
    <row r="121" spans="1:17" ht="12" hidden="1" customHeight="1" x14ac:dyDescent="0.2">
      <c r="A121" s="254"/>
      <c r="B121" s="260" t="e">
        <f t="shared" si="0"/>
        <v>#VALUE!</v>
      </c>
      <c r="C121" s="261">
        <f t="shared" si="4"/>
        <v>0</v>
      </c>
      <c r="D121" s="261">
        <f t="shared" si="4"/>
        <v>0</v>
      </c>
      <c r="E121" s="262">
        <f t="shared" si="4"/>
        <v>0</v>
      </c>
      <c r="F121" s="262">
        <f t="shared" si="4"/>
        <v>0</v>
      </c>
      <c r="G121" s="262">
        <f t="shared" si="4"/>
        <v>0</v>
      </c>
      <c r="H121" s="262">
        <f t="shared" si="4"/>
        <v>0</v>
      </c>
      <c r="I121" s="262">
        <f t="shared" si="4"/>
        <v>0</v>
      </c>
      <c r="J121" s="262">
        <f t="shared" si="2"/>
        <v>0</v>
      </c>
      <c r="K121" s="263">
        <f t="shared" si="3"/>
        <v>0</v>
      </c>
      <c r="L121" s="264"/>
      <c r="M121" s="266"/>
      <c r="N121" s="266"/>
      <c r="O121" s="265"/>
      <c r="P121" s="267"/>
      <c r="Q121" s="268"/>
    </row>
    <row r="122" spans="1:17" ht="12" hidden="1" customHeight="1" x14ac:dyDescent="0.2">
      <c r="A122" s="254"/>
      <c r="B122" s="260" t="e">
        <f t="shared" si="0"/>
        <v>#VALUE!</v>
      </c>
      <c r="C122" s="261">
        <f t="shared" si="4"/>
        <v>0</v>
      </c>
      <c r="D122" s="261">
        <f t="shared" si="4"/>
        <v>0</v>
      </c>
      <c r="E122" s="262">
        <f t="shared" si="4"/>
        <v>0</v>
      </c>
      <c r="F122" s="262">
        <f t="shared" si="4"/>
        <v>0</v>
      </c>
      <c r="G122" s="262">
        <f t="shared" si="4"/>
        <v>0</v>
      </c>
      <c r="H122" s="262">
        <f t="shared" si="4"/>
        <v>0</v>
      </c>
      <c r="I122" s="262">
        <f t="shared" si="4"/>
        <v>0</v>
      </c>
      <c r="J122" s="262">
        <f t="shared" si="2"/>
        <v>0</v>
      </c>
      <c r="K122" s="263">
        <f t="shared" si="3"/>
        <v>0</v>
      </c>
      <c r="L122" s="264"/>
      <c r="M122" s="266"/>
      <c r="N122" s="266"/>
      <c r="O122" s="265"/>
      <c r="P122" s="267"/>
      <c r="Q122" s="268"/>
    </row>
    <row r="123" spans="1:17" ht="12" hidden="1" customHeight="1" x14ac:dyDescent="0.2">
      <c r="A123" s="254"/>
      <c r="B123" s="260" t="e">
        <f t="shared" si="0"/>
        <v>#VALUE!</v>
      </c>
      <c r="C123" s="261">
        <f t="shared" si="4"/>
        <v>0</v>
      </c>
      <c r="D123" s="261">
        <f t="shared" si="4"/>
        <v>0</v>
      </c>
      <c r="E123" s="262">
        <f t="shared" si="4"/>
        <v>0</v>
      </c>
      <c r="F123" s="262">
        <f t="shared" si="4"/>
        <v>0</v>
      </c>
      <c r="G123" s="262">
        <f t="shared" si="4"/>
        <v>0</v>
      </c>
      <c r="H123" s="262">
        <f t="shared" si="4"/>
        <v>0</v>
      </c>
      <c r="I123" s="262">
        <f t="shared" si="4"/>
        <v>0</v>
      </c>
      <c r="J123" s="262">
        <f t="shared" si="2"/>
        <v>0</v>
      </c>
      <c r="K123" s="263">
        <f t="shared" si="3"/>
        <v>0</v>
      </c>
      <c r="L123" s="264"/>
      <c r="M123" s="266"/>
      <c r="N123" s="266"/>
      <c r="O123" s="265"/>
      <c r="P123" s="267"/>
      <c r="Q123" s="268"/>
    </row>
    <row r="124" spans="1:17" ht="12" hidden="1" customHeight="1" x14ac:dyDescent="0.2">
      <c r="A124" s="254"/>
      <c r="B124" s="260" t="e">
        <f t="shared" si="0"/>
        <v>#VALUE!</v>
      </c>
      <c r="C124" s="261">
        <f t="shared" si="4"/>
        <v>0</v>
      </c>
      <c r="D124" s="261">
        <f t="shared" si="4"/>
        <v>0</v>
      </c>
      <c r="E124" s="262">
        <f t="shared" si="4"/>
        <v>0</v>
      </c>
      <c r="F124" s="262">
        <f t="shared" si="4"/>
        <v>0</v>
      </c>
      <c r="G124" s="262">
        <f t="shared" si="4"/>
        <v>0</v>
      </c>
      <c r="H124" s="262">
        <f t="shared" si="4"/>
        <v>0</v>
      </c>
      <c r="I124" s="262">
        <f t="shared" si="4"/>
        <v>0</v>
      </c>
      <c r="J124" s="262">
        <f t="shared" si="2"/>
        <v>0</v>
      </c>
      <c r="K124" s="263">
        <f t="shared" si="3"/>
        <v>0</v>
      </c>
      <c r="L124" s="264"/>
      <c r="M124" s="266"/>
      <c r="N124" s="266"/>
      <c r="O124" s="265"/>
      <c r="P124" s="267"/>
      <c r="Q124" s="268"/>
    </row>
    <row r="125" spans="1:17" ht="12" hidden="1" customHeight="1" x14ac:dyDescent="0.2">
      <c r="A125" s="254"/>
      <c r="B125" s="260" t="e">
        <f t="shared" si="0"/>
        <v>#VALUE!</v>
      </c>
      <c r="C125" s="261">
        <f t="shared" si="4"/>
        <v>0</v>
      </c>
      <c r="D125" s="261">
        <f t="shared" si="4"/>
        <v>0</v>
      </c>
      <c r="E125" s="262">
        <f t="shared" si="4"/>
        <v>0</v>
      </c>
      <c r="F125" s="262">
        <f t="shared" si="4"/>
        <v>0</v>
      </c>
      <c r="G125" s="262">
        <f t="shared" si="4"/>
        <v>0</v>
      </c>
      <c r="H125" s="262">
        <f t="shared" si="4"/>
        <v>0</v>
      </c>
      <c r="I125" s="262">
        <f t="shared" si="4"/>
        <v>0</v>
      </c>
      <c r="J125" s="262">
        <f t="shared" si="2"/>
        <v>0</v>
      </c>
      <c r="K125" s="263">
        <f t="shared" si="3"/>
        <v>0</v>
      </c>
      <c r="L125" s="264"/>
      <c r="M125" s="266"/>
      <c r="N125" s="266"/>
      <c r="O125" s="265"/>
      <c r="P125" s="267"/>
      <c r="Q125" s="268"/>
    </row>
    <row r="126" spans="1:17" ht="12.75" hidden="1" customHeight="1" x14ac:dyDescent="0.2">
      <c r="A126" s="254"/>
      <c r="B126" s="260" t="e">
        <f t="shared" si="0"/>
        <v>#VALUE!</v>
      </c>
      <c r="C126" s="261">
        <f t="shared" si="4"/>
        <v>0</v>
      </c>
      <c r="D126" s="261">
        <f t="shared" si="4"/>
        <v>0</v>
      </c>
      <c r="E126" s="262">
        <f t="shared" si="4"/>
        <v>0</v>
      </c>
      <c r="F126" s="262">
        <f t="shared" si="4"/>
        <v>0</v>
      </c>
      <c r="G126" s="262">
        <f t="shared" si="4"/>
        <v>0</v>
      </c>
      <c r="H126" s="262">
        <f t="shared" si="4"/>
        <v>0</v>
      </c>
      <c r="I126" s="262">
        <f t="shared" si="4"/>
        <v>0</v>
      </c>
      <c r="J126" s="262">
        <f t="shared" si="2"/>
        <v>0</v>
      </c>
      <c r="K126" s="263">
        <f t="shared" si="3"/>
        <v>0</v>
      </c>
      <c r="L126" s="264"/>
      <c r="M126" s="266"/>
      <c r="N126" s="266"/>
      <c r="O126" s="265"/>
      <c r="P126" s="267"/>
      <c r="Q126" s="268"/>
    </row>
    <row r="127" spans="1:17" ht="12.75" hidden="1" customHeight="1" x14ac:dyDescent="0.2">
      <c r="A127" s="254"/>
      <c r="B127" s="260" t="e">
        <f t="shared" si="0"/>
        <v>#VALUE!</v>
      </c>
      <c r="C127" s="261">
        <f t="shared" si="4"/>
        <v>0</v>
      </c>
      <c r="D127" s="261">
        <f t="shared" si="4"/>
        <v>0</v>
      </c>
      <c r="E127" s="262">
        <f t="shared" si="4"/>
        <v>0</v>
      </c>
      <c r="F127" s="262">
        <f t="shared" si="4"/>
        <v>0</v>
      </c>
      <c r="G127" s="262">
        <f t="shared" si="4"/>
        <v>0</v>
      </c>
      <c r="H127" s="262">
        <f t="shared" si="4"/>
        <v>0</v>
      </c>
      <c r="I127" s="262">
        <f t="shared" si="4"/>
        <v>0</v>
      </c>
      <c r="J127" s="262">
        <f t="shared" si="2"/>
        <v>0</v>
      </c>
      <c r="K127" s="263">
        <f t="shared" si="3"/>
        <v>0</v>
      </c>
      <c r="L127" s="264"/>
      <c r="M127" s="266"/>
      <c r="N127" s="266"/>
      <c r="O127" s="265"/>
      <c r="P127" s="267"/>
      <c r="Q127" s="268"/>
    </row>
    <row r="128" spans="1:17" ht="8.25" hidden="1" customHeight="1" x14ac:dyDescent="0.2">
      <c r="A128" s="254"/>
      <c r="B128" s="260" t="e">
        <f t="shared" si="0"/>
        <v>#VALUE!</v>
      </c>
      <c r="C128" s="261">
        <f t="shared" si="4"/>
        <v>0</v>
      </c>
      <c r="D128" s="261">
        <f t="shared" si="4"/>
        <v>0</v>
      </c>
      <c r="E128" s="262">
        <f t="shared" si="4"/>
        <v>0</v>
      </c>
      <c r="F128" s="262">
        <f t="shared" si="4"/>
        <v>0</v>
      </c>
      <c r="G128" s="262">
        <f t="shared" si="4"/>
        <v>0</v>
      </c>
      <c r="H128" s="262">
        <f t="shared" si="4"/>
        <v>0</v>
      </c>
      <c r="I128" s="262">
        <f t="shared" si="4"/>
        <v>0</v>
      </c>
      <c r="J128" s="262">
        <f t="shared" si="2"/>
        <v>0</v>
      </c>
      <c r="K128" s="263">
        <f t="shared" si="3"/>
        <v>0</v>
      </c>
      <c r="L128" s="264"/>
      <c r="M128" s="266"/>
      <c r="N128" s="266"/>
      <c r="O128" s="265"/>
      <c r="P128" s="267"/>
      <c r="Q128" s="268"/>
    </row>
    <row r="129" spans="1:17" ht="12" hidden="1" customHeight="1" x14ac:dyDescent="0.2">
      <c r="A129" s="254"/>
      <c r="B129" s="260" t="e">
        <f t="shared" si="0"/>
        <v>#VALUE!</v>
      </c>
      <c r="C129" s="261">
        <f t="shared" ref="C129:I138" si="5">C22</f>
        <v>0</v>
      </c>
      <c r="D129" s="261">
        <f t="shared" si="5"/>
        <v>0</v>
      </c>
      <c r="E129" s="262">
        <f t="shared" si="5"/>
        <v>0</v>
      </c>
      <c r="F129" s="262">
        <f t="shared" si="5"/>
        <v>0</v>
      </c>
      <c r="G129" s="262">
        <f t="shared" si="5"/>
        <v>0</v>
      </c>
      <c r="H129" s="262">
        <f t="shared" si="5"/>
        <v>0</v>
      </c>
      <c r="I129" s="262">
        <f t="shared" si="5"/>
        <v>0</v>
      </c>
      <c r="J129" s="262">
        <f t="shared" si="2"/>
        <v>0</v>
      </c>
      <c r="K129" s="263">
        <f t="shared" si="3"/>
        <v>0</v>
      </c>
      <c r="L129" s="264"/>
      <c r="M129" s="266"/>
      <c r="N129" s="266"/>
      <c r="O129" s="265"/>
      <c r="P129" s="267"/>
      <c r="Q129" s="268"/>
    </row>
    <row r="130" spans="1:17" ht="12" hidden="1" customHeight="1" x14ac:dyDescent="0.2">
      <c r="A130" s="254"/>
      <c r="B130" s="260" t="e">
        <f t="shared" si="0"/>
        <v>#VALUE!</v>
      </c>
      <c r="C130" s="261">
        <f t="shared" si="5"/>
        <v>0</v>
      </c>
      <c r="D130" s="261">
        <f t="shared" si="5"/>
        <v>0</v>
      </c>
      <c r="E130" s="262">
        <f t="shared" si="5"/>
        <v>0</v>
      </c>
      <c r="F130" s="262">
        <f t="shared" si="5"/>
        <v>0</v>
      </c>
      <c r="G130" s="262">
        <f t="shared" si="5"/>
        <v>0</v>
      </c>
      <c r="H130" s="262">
        <f t="shared" si="5"/>
        <v>0</v>
      </c>
      <c r="I130" s="262">
        <f t="shared" si="5"/>
        <v>0</v>
      </c>
      <c r="J130" s="262">
        <f t="shared" si="2"/>
        <v>0</v>
      </c>
      <c r="K130" s="263">
        <f t="shared" si="3"/>
        <v>0</v>
      </c>
      <c r="L130" s="264"/>
      <c r="M130" s="266"/>
      <c r="N130" s="266"/>
      <c r="O130" s="265"/>
      <c r="P130" s="267"/>
      <c r="Q130" s="268"/>
    </row>
    <row r="131" spans="1:17" ht="12" hidden="1" customHeight="1" x14ac:dyDescent="0.2">
      <c r="A131" s="254"/>
      <c r="B131" s="260" t="e">
        <f t="shared" si="0"/>
        <v>#VALUE!</v>
      </c>
      <c r="C131" s="261">
        <f t="shared" si="5"/>
        <v>0</v>
      </c>
      <c r="D131" s="261">
        <f t="shared" si="5"/>
        <v>0</v>
      </c>
      <c r="E131" s="262">
        <f t="shared" si="5"/>
        <v>0</v>
      </c>
      <c r="F131" s="262">
        <f t="shared" si="5"/>
        <v>0</v>
      </c>
      <c r="G131" s="262">
        <f t="shared" si="5"/>
        <v>0</v>
      </c>
      <c r="H131" s="262">
        <f t="shared" si="5"/>
        <v>0</v>
      </c>
      <c r="I131" s="262">
        <f t="shared" si="5"/>
        <v>0</v>
      </c>
      <c r="J131" s="262">
        <f t="shared" si="2"/>
        <v>0</v>
      </c>
      <c r="K131" s="263">
        <f t="shared" si="3"/>
        <v>0</v>
      </c>
      <c r="L131" s="264"/>
      <c r="M131" s="266"/>
      <c r="N131" s="266"/>
      <c r="O131" s="265"/>
      <c r="P131" s="267"/>
      <c r="Q131" s="268"/>
    </row>
    <row r="132" spans="1:17" ht="12" hidden="1" customHeight="1" x14ac:dyDescent="0.2">
      <c r="A132" s="254"/>
      <c r="B132" s="260" t="e">
        <f t="shared" si="0"/>
        <v>#VALUE!</v>
      </c>
      <c r="C132" s="261">
        <f t="shared" si="5"/>
        <v>0</v>
      </c>
      <c r="D132" s="261">
        <f t="shared" si="5"/>
        <v>0</v>
      </c>
      <c r="E132" s="262">
        <f t="shared" si="5"/>
        <v>0</v>
      </c>
      <c r="F132" s="262">
        <f t="shared" si="5"/>
        <v>0</v>
      </c>
      <c r="G132" s="262">
        <f t="shared" si="5"/>
        <v>0</v>
      </c>
      <c r="H132" s="262">
        <f t="shared" si="5"/>
        <v>0</v>
      </c>
      <c r="I132" s="262">
        <f t="shared" si="5"/>
        <v>0</v>
      </c>
      <c r="J132" s="262">
        <f t="shared" si="2"/>
        <v>0</v>
      </c>
      <c r="K132" s="263">
        <f t="shared" si="3"/>
        <v>0</v>
      </c>
      <c r="L132" s="264"/>
      <c r="M132" s="266"/>
      <c r="N132" s="266"/>
      <c r="O132" s="265"/>
      <c r="P132" s="267"/>
      <c r="Q132" s="268"/>
    </row>
    <row r="133" spans="1:17" ht="12.75" hidden="1" customHeight="1" x14ac:dyDescent="0.2">
      <c r="A133" s="254"/>
      <c r="B133" s="260" t="e">
        <f t="shared" si="0"/>
        <v>#VALUE!</v>
      </c>
      <c r="C133" s="261">
        <f t="shared" si="5"/>
        <v>0</v>
      </c>
      <c r="D133" s="261">
        <f t="shared" si="5"/>
        <v>0</v>
      </c>
      <c r="E133" s="262">
        <f t="shared" si="5"/>
        <v>0</v>
      </c>
      <c r="F133" s="262">
        <f t="shared" si="5"/>
        <v>0</v>
      </c>
      <c r="G133" s="262">
        <f t="shared" si="5"/>
        <v>0</v>
      </c>
      <c r="H133" s="262">
        <f t="shared" si="5"/>
        <v>0</v>
      </c>
      <c r="I133" s="262">
        <f t="shared" si="5"/>
        <v>0</v>
      </c>
      <c r="J133" s="262">
        <f t="shared" si="2"/>
        <v>0</v>
      </c>
      <c r="K133" s="263">
        <f t="shared" si="3"/>
        <v>0</v>
      </c>
      <c r="L133" s="264"/>
      <c r="M133" s="266"/>
      <c r="N133" s="266"/>
      <c r="O133" s="265"/>
      <c r="P133" s="267"/>
      <c r="Q133" s="268"/>
    </row>
    <row r="134" spans="1:17" ht="12.75" hidden="1" customHeight="1" x14ac:dyDescent="0.2">
      <c r="A134" s="254"/>
      <c r="B134" s="260" t="e">
        <f t="shared" si="0"/>
        <v>#VALUE!</v>
      </c>
      <c r="C134" s="261">
        <f t="shared" si="5"/>
        <v>0</v>
      </c>
      <c r="D134" s="261">
        <f t="shared" si="5"/>
        <v>0</v>
      </c>
      <c r="E134" s="262">
        <f t="shared" si="5"/>
        <v>0</v>
      </c>
      <c r="F134" s="262">
        <f t="shared" si="5"/>
        <v>0</v>
      </c>
      <c r="G134" s="262">
        <f t="shared" si="5"/>
        <v>0</v>
      </c>
      <c r="H134" s="262">
        <f t="shared" si="5"/>
        <v>0</v>
      </c>
      <c r="I134" s="262">
        <f t="shared" si="5"/>
        <v>0</v>
      </c>
      <c r="J134" s="262">
        <f t="shared" si="2"/>
        <v>0</v>
      </c>
      <c r="K134" s="263">
        <f t="shared" si="3"/>
        <v>0</v>
      </c>
      <c r="L134" s="264"/>
      <c r="M134" s="266"/>
      <c r="N134" s="266"/>
      <c r="O134" s="266"/>
      <c r="P134" s="267"/>
      <c r="Q134" s="268"/>
    </row>
    <row r="135" spans="1:17" ht="10.5" hidden="1" customHeight="1" x14ac:dyDescent="0.2">
      <c r="A135" s="254"/>
      <c r="B135" s="260" t="e">
        <f t="shared" si="0"/>
        <v>#VALUE!</v>
      </c>
      <c r="C135" s="261">
        <f t="shared" si="5"/>
        <v>0</v>
      </c>
      <c r="D135" s="261">
        <f t="shared" si="5"/>
        <v>0</v>
      </c>
      <c r="E135" s="262">
        <f t="shared" si="5"/>
        <v>0</v>
      </c>
      <c r="F135" s="262">
        <f t="shared" si="5"/>
        <v>0</v>
      </c>
      <c r="G135" s="262">
        <f t="shared" si="5"/>
        <v>0</v>
      </c>
      <c r="H135" s="262">
        <f t="shared" si="5"/>
        <v>0</v>
      </c>
      <c r="I135" s="262">
        <f t="shared" si="5"/>
        <v>0</v>
      </c>
      <c r="J135" s="262">
        <f t="shared" si="2"/>
        <v>0</v>
      </c>
      <c r="K135" s="263">
        <f t="shared" si="3"/>
        <v>0</v>
      </c>
      <c r="L135" s="264"/>
      <c r="M135" s="266"/>
      <c r="N135" s="266"/>
      <c r="O135" s="266"/>
      <c r="P135" s="267"/>
      <c r="Q135" s="268"/>
    </row>
    <row r="136" spans="1:17" ht="12" hidden="1" customHeight="1" x14ac:dyDescent="0.2">
      <c r="A136" s="254"/>
      <c r="B136" s="260" t="e">
        <f t="shared" si="0"/>
        <v>#VALUE!</v>
      </c>
      <c r="C136" s="261">
        <f t="shared" si="5"/>
        <v>0</v>
      </c>
      <c r="D136" s="261">
        <f t="shared" si="5"/>
        <v>0</v>
      </c>
      <c r="E136" s="262">
        <f t="shared" si="5"/>
        <v>0</v>
      </c>
      <c r="F136" s="262">
        <f t="shared" si="5"/>
        <v>0</v>
      </c>
      <c r="G136" s="262">
        <f t="shared" si="5"/>
        <v>0</v>
      </c>
      <c r="H136" s="262">
        <f t="shared" si="5"/>
        <v>0</v>
      </c>
      <c r="I136" s="262">
        <f t="shared" si="5"/>
        <v>0</v>
      </c>
      <c r="J136" s="262">
        <f t="shared" si="2"/>
        <v>0</v>
      </c>
      <c r="K136" s="263">
        <f t="shared" si="3"/>
        <v>0</v>
      </c>
      <c r="L136" s="264"/>
      <c r="M136" s="266"/>
      <c r="N136" s="266"/>
      <c r="O136" s="266"/>
      <c r="P136" s="267"/>
      <c r="Q136" s="268"/>
    </row>
    <row r="137" spans="1:17" ht="12" hidden="1" customHeight="1" x14ac:dyDescent="0.2">
      <c r="A137" s="254"/>
      <c r="B137" s="260" t="e">
        <f t="shared" si="0"/>
        <v>#VALUE!</v>
      </c>
      <c r="C137" s="261">
        <f t="shared" si="5"/>
        <v>0</v>
      </c>
      <c r="D137" s="261">
        <f t="shared" si="5"/>
        <v>0</v>
      </c>
      <c r="E137" s="262">
        <f t="shared" si="5"/>
        <v>0</v>
      </c>
      <c r="F137" s="262">
        <f t="shared" si="5"/>
        <v>0</v>
      </c>
      <c r="G137" s="262">
        <f t="shared" si="5"/>
        <v>0</v>
      </c>
      <c r="H137" s="262">
        <f t="shared" si="5"/>
        <v>0</v>
      </c>
      <c r="I137" s="262">
        <f t="shared" si="5"/>
        <v>0</v>
      </c>
      <c r="J137" s="262">
        <f t="shared" si="2"/>
        <v>0</v>
      </c>
      <c r="K137" s="263">
        <f t="shared" si="3"/>
        <v>0</v>
      </c>
      <c r="L137" s="264"/>
      <c r="M137" s="266"/>
      <c r="N137" s="266"/>
      <c r="O137" s="266"/>
      <c r="P137" s="267"/>
      <c r="Q137" s="268"/>
    </row>
    <row r="138" spans="1:17" ht="10.5" hidden="1" customHeight="1" x14ac:dyDescent="0.2">
      <c r="A138" s="254"/>
      <c r="B138" s="260" t="e">
        <f t="shared" si="0"/>
        <v>#VALUE!</v>
      </c>
      <c r="C138" s="261">
        <f t="shared" si="5"/>
        <v>0</v>
      </c>
      <c r="D138" s="261">
        <f t="shared" si="5"/>
        <v>0</v>
      </c>
      <c r="E138" s="262">
        <f t="shared" si="5"/>
        <v>0</v>
      </c>
      <c r="F138" s="262">
        <f t="shared" si="5"/>
        <v>0</v>
      </c>
      <c r="G138" s="262">
        <f t="shared" si="5"/>
        <v>0</v>
      </c>
      <c r="H138" s="262">
        <f t="shared" si="5"/>
        <v>0</v>
      </c>
      <c r="I138" s="262">
        <f t="shared" si="5"/>
        <v>0</v>
      </c>
      <c r="J138" s="262">
        <f t="shared" si="2"/>
        <v>0</v>
      </c>
      <c r="K138" s="263">
        <f t="shared" si="3"/>
        <v>0</v>
      </c>
      <c r="L138" s="264"/>
      <c r="M138" s="266"/>
      <c r="N138" s="266"/>
      <c r="O138" s="266"/>
      <c r="P138" s="267"/>
      <c r="Q138" s="268"/>
    </row>
    <row r="139" spans="1:17" ht="12.75" hidden="1" customHeight="1" x14ac:dyDescent="0.2">
      <c r="A139" s="254"/>
      <c r="B139" s="254"/>
      <c r="C139" s="269"/>
      <c r="D139" s="269"/>
      <c r="E139" s="270"/>
      <c r="F139" s="270"/>
      <c r="G139" s="270"/>
      <c r="H139" s="270"/>
      <c r="I139" s="270"/>
      <c r="J139" s="270"/>
      <c r="K139" s="271"/>
      <c r="L139" s="1"/>
      <c r="M139" s="1"/>
      <c r="N139" s="1"/>
      <c r="O139" s="1"/>
      <c r="P139" s="1"/>
      <c r="Q139" s="1"/>
    </row>
    <row r="140" spans="1:17" ht="14.25" hidden="1" customHeight="1" x14ac:dyDescent="0.2">
      <c r="A140" s="254"/>
      <c r="B140" s="260" t="e">
        <f t="shared" ref="B140:B169" si="6">RIGHT(B33,LEN(B33)-FIND(" ",B33))&amp;" ("&amp;E33&amp;") "&amp;LEFT(B33,FIND(" ",B33)-1)</f>
        <v>#VALUE!</v>
      </c>
      <c r="C140" s="261">
        <f t="shared" ref="C140:I149" si="7">C33</f>
        <v>0</v>
      </c>
      <c r="D140" s="261">
        <f t="shared" si="7"/>
        <v>0</v>
      </c>
      <c r="E140" s="262">
        <f t="shared" si="7"/>
        <v>0</v>
      </c>
      <c r="F140" s="262">
        <f t="shared" si="7"/>
        <v>0</v>
      </c>
      <c r="G140" s="262">
        <f t="shared" si="7"/>
        <v>0</v>
      </c>
      <c r="H140" s="262">
        <f t="shared" si="7"/>
        <v>0</v>
      </c>
      <c r="I140" s="262">
        <f t="shared" si="7"/>
        <v>0</v>
      </c>
      <c r="J140" s="262">
        <f t="shared" ref="J140:J169" si="8">R33</f>
        <v>0</v>
      </c>
      <c r="K140" s="263">
        <f t="shared" ref="K140:K169" si="9">S33</f>
        <v>0</v>
      </c>
    </row>
    <row r="141" spans="1:17" ht="12.75" hidden="1" customHeight="1" x14ac:dyDescent="0.2">
      <c r="A141" s="254"/>
      <c r="B141" s="260" t="e">
        <f t="shared" si="6"/>
        <v>#VALUE!</v>
      </c>
      <c r="C141" s="261">
        <f t="shared" si="7"/>
        <v>0</v>
      </c>
      <c r="D141" s="261">
        <f t="shared" si="7"/>
        <v>0</v>
      </c>
      <c r="E141" s="262">
        <f t="shared" si="7"/>
        <v>0</v>
      </c>
      <c r="F141" s="262">
        <f t="shared" si="7"/>
        <v>0</v>
      </c>
      <c r="G141" s="262">
        <f t="shared" si="7"/>
        <v>0</v>
      </c>
      <c r="H141" s="262">
        <f t="shared" si="7"/>
        <v>0</v>
      </c>
      <c r="I141" s="262">
        <f t="shared" si="7"/>
        <v>0</v>
      </c>
      <c r="J141" s="262">
        <f t="shared" si="8"/>
        <v>0</v>
      </c>
      <c r="K141" s="263">
        <f t="shared" si="9"/>
        <v>0</v>
      </c>
    </row>
    <row r="142" spans="1:17" ht="12" hidden="1" customHeight="1" x14ac:dyDescent="0.2">
      <c r="A142" s="254"/>
      <c r="B142" s="260" t="e">
        <f t="shared" si="6"/>
        <v>#VALUE!</v>
      </c>
      <c r="C142" s="261">
        <f t="shared" si="7"/>
        <v>0</v>
      </c>
      <c r="D142" s="261">
        <f t="shared" si="7"/>
        <v>0</v>
      </c>
      <c r="E142" s="262">
        <f t="shared" si="7"/>
        <v>0</v>
      </c>
      <c r="F142" s="262">
        <f t="shared" si="7"/>
        <v>0</v>
      </c>
      <c r="G142" s="262">
        <f t="shared" si="7"/>
        <v>0</v>
      </c>
      <c r="H142" s="262">
        <f t="shared" si="7"/>
        <v>0</v>
      </c>
      <c r="I142" s="262">
        <f t="shared" si="7"/>
        <v>0</v>
      </c>
      <c r="J142" s="262">
        <f t="shared" si="8"/>
        <v>0</v>
      </c>
      <c r="K142" s="263">
        <f t="shared" si="9"/>
        <v>0</v>
      </c>
    </row>
    <row r="143" spans="1:17" ht="12.75" hidden="1" customHeight="1" x14ac:dyDescent="0.2">
      <c r="A143" s="254"/>
      <c r="B143" s="260" t="e">
        <f t="shared" si="6"/>
        <v>#VALUE!</v>
      </c>
      <c r="C143" s="261">
        <f t="shared" si="7"/>
        <v>0</v>
      </c>
      <c r="D143" s="261">
        <f t="shared" si="7"/>
        <v>0</v>
      </c>
      <c r="E143" s="262">
        <f t="shared" si="7"/>
        <v>0</v>
      </c>
      <c r="F143" s="262">
        <f t="shared" si="7"/>
        <v>0</v>
      </c>
      <c r="G143" s="262">
        <f t="shared" si="7"/>
        <v>0</v>
      </c>
      <c r="H143" s="262">
        <f t="shared" si="7"/>
        <v>0</v>
      </c>
      <c r="I143" s="262">
        <f t="shared" si="7"/>
        <v>0</v>
      </c>
      <c r="J143" s="262">
        <f t="shared" si="8"/>
        <v>0</v>
      </c>
      <c r="K143" s="263">
        <f t="shared" si="9"/>
        <v>0</v>
      </c>
    </row>
    <row r="144" spans="1:17" ht="12" hidden="1" customHeight="1" x14ac:dyDescent="0.2">
      <c r="A144" s="254"/>
      <c r="B144" s="260" t="e">
        <f t="shared" si="6"/>
        <v>#VALUE!</v>
      </c>
      <c r="C144" s="261">
        <f t="shared" si="7"/>
        <v>0</v>
      </c>
      <c r="D144" s="261">
        <f t="shared" si="7"/>
        <v>0</v>
      </c>
      <c r="E144" s="262">
        <f t="shared" si="7"/>
        <v>0</v>
      </c>
      <c r="F144" s="262">
        <f t="shared" si="7"/>
        <v>0</v>
      </c>
      <c r="G144" s="262">
        <f t="shared" si="7"/>
        <v>0</v>
      </c>
      <c r="H144" s="262">
        <f t="shared" si="7"/>
        <v>0</v>
      </c>
      <c r="I144" s="262">
        <f t="shared" si="7"/>
        <v>0</v>
      </c>
      <c r="J144" s="262">
        <f t="shared" si="8"/>
        <v>0</v>
      </c>
      <c r="K144" s="263">
        <f t="shared" si="9"/>
        <v>0</v>
      </c>
    </row>
    <row r="145" spans="1:11" ht="12" hidden="1" customHeight="1" x14ac:dyDescent="0.2">
      <c r="A145" s="254"/>
      <c r="B145" s="260" t="e">
        <f t="shared" si="6"/>
        <v>#VALUE!</v>
      </c>
      <c r="C145" s="261">
        <f t="shared" si="7"/>
        <v>0</v>
      </c>
      <c r="D145" s="261">
        <f t="shared" si="7"/>
        <v>0</v>
      </c>
      <c r="E145" s="262">
        <f t="shared" si="7"/>
        <v>0</v>
      </c>
      <c r="F145" s="262">
        <f t="shared" si="7"/>
        <v>0</v>
      </c>
      <c r="G145" s="262">
        <f t="shared" si="7"/>
        <v>0</v>
      </c>
      <c r="H145" s="262">
        <f t="shared" si="7"/>
        <v>0</v>
      </c>
      <c r="I145" s="262">
        <f t="shared" si="7"/>
        <v>0</v>
      </c>
      <c r="J145" s="262">
        <f t="shared" si="8"/>
        <v>0</v>
      </c>
      <c r="K145" s="263">
        <f t="shared" si="9"/>
        <v>0</v>
      </c>
    </row>
    <row r="146" spans="1:11" ht="12" hidden="1" customHeight="1" x14ac:dyDescent="0.2">
      <c r="A146" s="254"/>
      <c r="B146" s="260" t="e">
        <f t="shared" si="6"/>
        <v>#VALUE!</v>
      </c>
      <c r="C146" s="261">
        <f t="shared" si="7"/>
        <v>0</v>
      </c>
      <c r="D146" s="261">
        <f t="shared" si="7"/>
        <v>0</v>
      </c>
      <c r="E146" s="262">
        <f t="shared" si="7"/>
        <v>0</v>
      </c>
      <c r="F146" s="262">
        <f t="shared" si="7"/>
        <v>0</v>
      </c>
      <c r="G146" s="262">
        <f t="shared" si="7"/>
        <v>0</v>
      </c>
      <c r="H146" s="262">
        <f t="shared" si="7"/>
        <v>0</v>
      </c>
      <c r="I146" s="262">
        <f t="shared" si="7"/>
        <v>0</v>
      </c>
      <c r="J146" s="262">
        <f t="shared" si="8"/>
        <v>0</v>
      </c>
      <c r="K146" s="263">
        <f t="shared" si="9"/>
        <v>0</v>
      </c>
    </row>
    <row r="147" spans="1:11" ht="12" hidden="1" customHeight="1" x14ac:dyDescent="0.2">
      <c r="A147" s="254"/>
      <c r="B147" s="260" t="e">
        <f t="shared" si="6"/>
        <v>#VALUE!</v>
      </c>
      <c r="C147" s="261">
        <f t="shared" si="7"/>
        <v>0</v>
      </c>
      <c r="D147" s="261">
        <f t="shared" si="7"/>
        <v>0</v>
      </c>
      <c r="E147" s="262">
        <f t="shared" si="7"/>
        <v>0</v>
      </c>
      <c r="F147" s="262">
        <f t="shared" si="7"/>
        <v>0</v>
      </c>
      <c r="G147" s="262">
        <f t="shared" si="7"/>
        <v>0</v>
      </c>
      <c r="H147" s="262">
        <f t="shared" si="7"/>
        <v>0</v>
      </c>
      <c r="I147" s="262">
        <f t="shared" si="7"/>
        <v>0</v>
      </c>
      <c r="J147" s="262">
        <f t="shared" si="8"/>
        <v>0</v>
      </c>
      <c r="K147" s="263">
        <f t="shared" si="9"/>
        <v>0</v>
      </c>
    </row>
    <row r="148" spans="1:11" ht="12" hidden="1" customHeight="1" x14ac:dyDescent="0.2">
      <c r="A148" s="254"/>
      <c r="B148" s="260" t="e">
        <f t="shared" si="6"/>
        <v>#VALUE!</v>
      </c>
      <c r="C148" s="261">
        <f t="shared" si="7"/>
        <v>0</v>
      </c>
      <c r="D148" s="261">
        <f t="shared" si="7"/>
        <v>0</v>
      </c>
      <c r="E148" s="262">
        <f t="shared" si="7"/>
        <v>0</v>
      </c>
      <c r="F148" s="262">
        <f t="shared" si="7"/>
        <v>0</v>
      </c>
      <c r="G148" s="262">
        <f t="shared" si="7"/>
        <v>0</v>
      </c>
      <c r="H148" s="262">
        <f t="shared" si="7"/>
        <v>0</v>
      </c>
      <c r="I148" s="262">
        <f t="shared" si="7"/>
        <v>0</v>
      </c>
      <c r="J148" s="262">
        <f t="shared" si="8"/>
        <v>0</v>
      </c>
      <c r="K148" s="263">
        <f t="shared" si="9"/>
        <v>0</v>
      </c>
    </row>
    <row r="149" spans="1:11" ht="12" hidden="1" customHeight="1" x14ac:dyDescent="0.2">
      <c r="A149" s="254"/>
      <c r="B149" s="260" t="e">
        <f t="shared" si="6"/>
        <v>#VALUE!</v>
      </c>
      <c r="C149" s="261">
        <f t="shared" si="7"/>
        <v>0</v>
      </c>
      <c r="D149" s="261">
        <f t="shared" si="7"/>
        <v>0</v>
      </c>
      <c r="E149" s="262">
        <f t="shared" si="7"/>
        <v>0</v>
      </c>
      <c r="F149" s="262">
        <f t="shared" si="7"/>
        <v>0</v>
      </c>
      <c r="G149" s="262">
        <f t="shared" si="7"/>
        <v>0</v>
      </c>
      <c r="H149" s="262">
        <f t="shared" si="7"/>
        <v>0</v>
      </c>
      <c r="I149" s="262">
        <f t="shared" si="7"/>
        <v>0</v>
      </c>
      <c r="J149" s="262">
        <f t="shared" si="8"/>
        <v>0</v>
      </c>
      <c r="K149" s="263">
        <f t="shared" si="9"/>
        <v>0</v>
      </c>
    </row>
    <row r="150" spans="1:11" ht="12.75" hidden="1" customHeight="1" x14ac:dyDescent="0.2">
      <c r="A150" s="254"/>
      <c r="B150" s="260" t="e">
        <f t="shared" si="6"/>
        <v>#VALUE!</v>
      </c>
      <c r="C150" s="261">
        <f t="shared" ref="C150:I159" si="10">C43</f>
        <v>0</v>
      </c>
      <c r="D150" s="261">
        <f t="shared" si="10"/>
        <v>0</v>
      </c>
      <c r="E150" s="262">
        <f t="shared" si="10"/>
        <v>0</v>
      </c>
      <c r="F150" s="262">
        <f t="shared" si="10"/>
        <v>0</v>
      </c>
      <c r="G150" s="262">
        <f t="shared" si="10"/>
        <v>0</v>
      </c>
      <c r="H150" s="262">
        <f t="shared" si="10"/>
        <v>0</v>
      </c>
      <c r="I150" s="262">
        <f t="shared" si="10"/>
        <v>0</v>
      </c>
      <c r="J150" s="262">
        <f t="shared" si="8"/>
        <v>0</v>
      </c>
      <c r="K150" s="263">
        <f t="shared" si="9"/>
        <v>0</v>
      </c>
    </row>
    <row r="151" spans="1:11" ht="10.5" hidden="1" customHeight="1" x14ac:dyDescent="0.2">
      <c r="A151" s="254"/>
      <c r="B151" s="260" t="e">
        <f t="shared" si="6"/>
        <v>#VALUE!</v>
      </c>
      <c r="C151" s="261">
        <f t="shared" si="10"/>
        <v>0</v>
      </c>
      <c r="D151" s="261">
        <f t="shared" si="10"/>
        <v>0</v>
      </c>
      <c r="E151" s="262">
        <f t="shared" si="10"/>
        <v>0</v>
      </c>
      <c r="F151" s="262">
        <f t="shared" si="10"/>
        <v>0</v>
      </c>
      <c r="G151" s="262">
        <f t="shared" si="10"/>
        <v>0</v>
      </c>
      <c r="H151" s="262">
        <f t="shared" si="10"/>
        <v>0</v>
      </c>
      <c r="I151" s="262">
        <f t="shared" si="10"/>
        <v>0</v>
      </c>
      <c r="J151" s="262">
        <f t="shared" si="8"/>
        <v>0</v>
      </c>
      <c r="K151" s="263">
        <f t="shared" si="9"/>
        <v>0</v>
      </c>
    </row>
    <row r="152" spans="1:11" ht="10.5" hidden="1" customHeight="1" x14ac:dyDescent="0.2">
      <c r="A152" s="254"/>
      <c r="B152" s="260" t="e">
        <f t="shared" si="6"/>
        <v>#VALUE!</v>
      </c>
      <c r="C152" s="261">
        <f t="shared" si="10"/>
        <v>0</v>
      </c>
      <c r="D152" s="261">
        <f t="shared" si="10"/>
        <v>0</v>
      </c>
      <c r="E152" s="262">
        <f t="shared" si="10"/>
        <v>0</v>
      </c>
      <c r="F152" s="262">
        <f t="shared" si="10"/>
        <v>0</v>
      </c>
      <c r="G152" s="262">
        <f t="shared" si="10"/>
        <v>0</v>
      </c>
      <c r="H152" s="262">
        <f t="shared" si="10"/>
        <v>0</v>
      </c>
      <c r="I152" s="262">
        <f t="shared" si="10"/>
        <v>0</v>
      </c>
      <c r="J152" s="262">
        <f t="shared" si="8"/>
        <v>0</v>
      </c>
      <c r="K152" s="263">
        <f t="shared" si="9"/>
        <v>0</v>
      </c>
    </row>
    <row r="153" spans="1:11" ht="12" hidden="1" customHeight="1" x14ac:dyDescent="0.2">
      <c r="A153" s="254"/>
      <c r="B153" s="260" t="e">
        <f t="shared" si="6"/>
        <v>#VALUE!</v>
      </c>
      <c r="C153" s="261">
        <f t="shared" si="10"/>
        <v>0</v>
      </c>
      <c r="D153" s="261">
        <f t="shared" si="10"/>
        <v>0</v>
      </c>
      <c r="E153" s="262">
        <f t="shared" si="10"/>
        <v>0</v>
      </c>
      <c r="F153" s="262">
        <f t="shared" si="10"/>
        <v>0</v>
      </c>
      <c r="G153" s="262">
        <f t="shared" si="10"/>
        <v>0</v>
      </c>
      <c r="H153" s="262">
        <f t="shared" si="10"/>
        <v>0</v>
      </c>
      <c r="I153" s="262">
        <f t="shared" si="10"/>
        <v>0</v>
      </c>
      <c r="J153" s="262">
        <f t="shared" si="8"/>
        <v>0</v>
      </c>
      <c r="K153" s="263">
        <f t="shared" si="9"/>
        <v>0</v>
      </c>
    </row>
    <row r="154" spans="1:11" ht="12.75" hidden="1" customHeight="1" x14ac:dyDescent="0.2">
      <c r="A154" s="254"/>
      <c r="B154" s="260" t="e">
        <f t="shared" si="6"/>
        <v>#VALUE!</v>
      </c>
      <c r="C154" s="261">
        <f t="shared" si="10"/>
        <v>0</v>
      </c>
      <c r="D154" s="261">
        <f t="shared" si="10"/>
        <v>0</v>
      </c>
      <c r="E154" s="262">
        <f t="shared" si="10"/>
        <v>0</v>
      </c>
      <c r="F154" s="262">
        <f t="shared" si="10"/>
        <v>0</v>
      </c>
      <c r="G154" s="262">
        <f t="shared" si="10"/>
        <v>0</v>
      </c>
      <c r="H154" s="262">
        <f t="shared" si="10"/>
        <v>0</v>
      </c>
      <c r="I154" s="262">
        <f t="shared" si="10"/>
        <v>0</v>
      </c>
      <c r="J154" s="262">
        <f t="shared" si="8"/>
        <v>0</v>
      </c>
      <c r="K154" s="263">
        <f t="shared" si="9"/>
        <v>0</v>
      </c>
    </row>
    <row r="155" spans="1:11" ht="14.25" hidden="1" customHeight="1" x14ac:dyDescent="0.2">
      <c r="A155" s="254"/>
      <c r="B155" s="260" t="e">
        <f t="shared" si="6"/>
        <v>#VALUE!</v>
      </c>
      <c r="C155" s="261">
        <f t="shared" si="10"/>
        <v>0</v>
      </c>
      <c r="D155" s="261">
        <f t="shared" si="10"/>
        <v>0</v>
      </c>
      <c r="E155" s="262">
        <f t="shared" si="10"/>
        <v>0</v>
      </c>
      <c r="F155" s="262">
        <f t="shared" si="10"/>
        <v>0</v>
      </c>
      <c r="G155" s="262">
        <f t="shared" si="10"/>
        <v>0</v>
      </c>
      <c r="H155" s="262">
        <f t="shared" si="10"/>
        <v>0</v>
      </c>
      <c r="I155" s="262">
        <f t="shared" si="10"/>
        <v>0</v>
      </c>
      <c r="J155" s="262">
        <f t="shared" si="8"/>
        <v>0</v>
      </c>
      <c r="K155" s="263">
        <f t="shared" si="9"/>
        <v>0</v>
      </c>
    </row>
    <row r="156" spans="1:11" ht="12.75" hidden="1" customHeight="1" x14ac:dyDescent="0.2">
      <c r="A156" s="254"/>
      <c r="B156" s="260" t="e">
        <f t="shared" si="6"/>
        <v>#VALUE!</v>
      </c>
      <c r="C156" s="261">
        <f t="shared" si="10"/>
        <v>0</v>
      </c>
      <c r="D156" s="261">
        <f t="shared" si="10"/>
        <v>0</v>
      </c>
      <c r="E156" s="262">
        <f t="shared" si="10"/>
        <v>0</v>
      </c>
      <c r="F156" s="262">
        <f t="shared" si="10"/>
        <v>0</v>
      </c>
      <c r="G156" s="262">
        <f t="shared" si="10"/>
        <v>0</v>
      </c>
      <c r="H156" s="262">
        <f t="shared" si="10"/>
        <v>0</v>
      </c>
      <c r="I156" s="262">
        <f t="shared" si="10"/>
        <v>0</v>
      </c>
      <c r="J156" s="262">
        <f t="shared" si="8"/>
        <v>0</v>
      </c>
      <c r="K156" s="263">
        <f t="shared" si="9"/>
        <v>0</v>
      </c>
    </row>
    <row r="157" spans="1:11" ht="12" hidden="1" customHeight="1" x14ac:dyDescent="0.2">
      <c r="A157" s="254"/>
      <c r="B157" s="260" t="e">
        <f t="shared" si="6"/>
        <v>#VALUE!</v>
      </c>
      <c r="C157" s="261">
        <f t="shared" si="10"/>
        <v>0</v>
      </c>
      <c r="D157" s="261">
        <f t="shared" si="10"/>
        <v>0</v>
      </c>
      <c r="E157" s="262">
        <f t="shared" si="10"/>
        <v>0</v>
      </c>
      <c r="F157" s="262">
        <f t="shared" si="10"/>
        <v>0</v>
      </c>
      <c r="G157" s="262">
        <f t="shared" si="10"/>
        <v>0</v>
      </c>
      <c r="H157" s="262">
        <f t="shared" si="10"/>
        <v>0</v>
      </c>
      <c r="I157" s="262">
        <f t="shared" si="10"/>
        <v>0</v>
      </c>
      <c r="J157" s="262">
        <f t="shared" si="8"/>
        <v>0</v>
      </c>
      <c r="K157" s="263">
        <f t="shared" si="9"/>
        <v>0</v>
      </c>
    </row>
    <row r="158" spans="1:11" ht="12" hidden="1" customHeight="1" x14ac:dyDescent="0.2">
      <c r="A158" s="254"/>
      <c r="B158" s="260" t="e">
        <f t="shared" si="6"/>
        <v>#VALUE!</v>
      </c>
      <c r="C158" s="261">
        <f t="shared" si="10"/>
        <v>0</v>
      </c>
      <c r="D158" s="261">
        <f t="shared" si="10"/>
        <v>0</v>
      </c>
      <c r="E158" s="262">
        <f t="shared" si="10"/>
        <v>0</v>
      </c>
      <c r="F158" s="262">
        <f t="shared" si="10"/>
        <v>0</v>
      </c>
      <c r="G158" s="262">
        <f t="shared" si="10"/>
        <v>0</v>
      </c>
      <c r="H158" s="262">
        <f t="shared" si="10"/>
        <v>0</v>
      </c>
      <c r="I158" s="262">
        <f t="shared" si="10"/>
        <v>0</v>
      </c>
      <c r="J158" s="262">
        <f t="shared" si="8"/>
        <v>0</v>
      </c>
      <c r="K158" s="263">
        <f t="shared" si="9"/>
        <v>0</v>
      </c>
    </row>
    <row r="159" spans="1:11" ht="12" hidden="1" customHeight="1" x14ac:dyDescent="0.2">
      <c r="A159" s="254"/>
      <c r="B159" s="260" t="e">
        <f t="shared" si="6"/>
        <v>#VALUE!</v>
      </c>
      <c r="C159" s="261">
        <f t="shared" si="10"/>
        <v>0</v>
      </c>
      <c r="D159" s="261">
        <f t="shared" si="10"/>
        <v>0</v>
      </c>
      <c r="E159" s="262">
        <f t="shared" si="10"/>
        <v>0</v>
      </c>
      <c r="F159" s="262">
        <f t="shared" si="10"/>
        <v>0</v>
      </c>
      <c r="G159" s="262">
        <f t="shared" si="10"/>
        <v>0</v>
      </c>
      <c r="H159" s="262">
        <f t="shared" si="10"/>
        <v>0</v>
      </c>
      <c r="I159" s="262">
        <f t="shared" si="10"/>
        <v>0</v>
      </c>
      <c r="J159" s="262">
        <f t="shared" si="8"/>
        <v>0</v>
      </c>
      <c r="K159" s="263">
        <f t="shared" si="9"/>
        <v>0</v>
      </c>
    </row>
    <row r="160" spans="1:11" ht="12" hidden="1" customHeight="1" x14ac:dyDescent="0.2">
      <c r="A160" s="254"/>
      <c r="B160" s="260" t="e">
        <f t="shared" si="6"/>
        <v>#VALUE!</v>
      </c>
      <c r="C160" s="261">
        <f t="shared" ref="C160:I169" si="11">C53</f>
        <v>0</v>
      </c>
      <c r="D160" s="261">
        <f t="shared" si="11"/>
        <v>0</v>
      </c>
      <c r="E160" s="262">
        <f t="shared" si="11"/>
        <v>0</v>
      </c>
      <c r="F160" s="262">
        <f t="shared" si="11"/>
        <v>0</v>
      </c>
      <c r="G160" s="262">
        <f t="shared" si="11"/>
        <v>0</v>
      </c>
      <c r="H160" s="262">
        <f t="shared" si="11"/>
        <v>0</v>
      </c>
      <c r="I160" s="262">
        <f t="shared" si="11"/>
        <v>0</v>
      </c>
      <c r="J160" s="262">
        <f t="shared" si="8"/>
        <v>0</v>
      </c>
      <c r="K160" s="263">
        <f t="shared" si="9"/>
        <v>0</v>
      </c>
    </row>
    <row r="161" spans="1:11" ht="12" hidden="1" customHeight="1" x14ac:dyDescent="0.2">
      <c r="A161" s="254"/>
      <c r="B161" s="260" t="e">
        <f t="shared" si="6"/>
        <v>#VALUE!</v>
      </c>
      <c r="C161" s="261">
        <f t="shared" si="11"/>
        <v>0</v>
      </c>
      <c r="D161" s="261">
        <f t="shared" si="11"/>
        <v>0</v>
      </c>
      <c r="E161" s="262">
        <f t="shared" si="11"/>
        <v>0</v>
      </c>
      <c r="F161" s="262">
        <f t="shared" si="11"/>
        <v>0</v>
      </c>
      <c r="G161" s="262">
        <f t="shared" si="11"/>
        <v>0</v>
      </c>
      <c r="H161" s="262">
        <f t="shared" si="11"/>
        <v>0</v>
      </c>
      <c r="I161" s="262">
        <f t="shared" si="11"/>
        <v>0</v>
      </c>
      <c r="J161" s="262">
        <f t="shared" si="8"/>
        <v>0</v>
      </c>
      <c r="K161" s="263">
        <f t="shared" si="9"/>
        <v>0</v>
      </c>
    </row>
    <row r="162" spans="1:11" ht="12" hidden="1" customHeight="1" x14ac:dyDescent="0.2">
      <c r="A162" s="254"/>
      <c r="B162" s="260" t="e">
        <f t="shared" si="6"/>
        <v>#VALUE!</v>
      </c>
      <c r="C162" s="261">
        <f t="shared" si="11"/>
        <v>0</v>
      </c>
      <c r="D162" s="261">
        <f t="shared" si="11"/>
        <v>0</v>
      </c>
      <c r="E162" s="262">
        <f t="shared" si="11"/>
        <v>0</v>
      </c>
      <c r="F162" s="262">
        <f t="shared" si="11"/>
        <v>0</v>
      </c>
      <c r="G162" s="262">
        <f t="shared" si="11"/>
        <v>0</v>
      </c>
      <c r="H162" s="262">
        <f t="shared" si="11"/>
        <v>0</v>
      </c>
      <c r="I162" s="262">
        <f t="shared" si="11"/>
        <v>0</v>
      </c>
      <c r="J162" s="262">
        <f t="shared" si="8"/>
        <v>0</v>
      </c>
      <c r="K162" s="263">
        <f t="shared" si="9"/>
        <v>0</v>
      </c>
    </row>
    <row r="163" spans="1:11" ht="10.5" hidden="1" customHeight="1" x14ac:dyDescent="0.2">
      <c r="A163" s="254"/>
      <c r="B163" s="260" t="e">
        <f t="shared" si="6"/>
        <v>#VALUE!</v>
      </c>
      <c r="C163" s="261">
        <f t="shared" si="11"/>
        <v>0</v>
      </c>
      <c r="D163" s="261">
        <f t="shared" si="11"/>
        <v>0</v>
      </c>
      <c r="E163" s="262">
        <f t="shared" si="11"/>
        <v>0</v>
      </c>
      <c r="F163" s="262">
        <f t="shared" si="11"/>
        <v>0</v>
      </c>
      <c r="G163" s="262">
        <f t="shared" si="11"/>
        <v>0</v>
      </c>
      <c r="H163" s="262">
        <f t="shared" si="11"/>
        <v>0</v>
      </c>
      <c r="I163" s="262">
        <f t="shared" si="11"/>
        <v>0</v>
      </c>
      <c r="J163" s="262">
        <f t="shared" si="8"/>
        <v>0</v>
      </c>
      <c r="K163" s="263">
        <f t="shared" si="9"/>
        <v>0</v>
      </c>
    </row>
    <row r="164" spans="1:11" ht="12" hidden="1" customHeight="1" x14ac:dyDescent="0.2">
      <c r="A164" s="254"/>
      <c r="B164" s="260" t="e">
        <f t="shared" si="6"/>
        <v>#VALUE!</v>
      </c>
      <c r="C164" s="261">
        <f t="shared" si="11"/>
        <v>0</v>
      </c>
      <c r="D164" s="261">
        <f t="shared" si="11"/>
        <v>0</v>
      </c>
      <c r="E164" s="262">
        <f t="shared" si="11"/>
        <v>0</v>
      </c>
      <c r="F164" s="262">
        <f t="shared" si="11"/>
        <v>0</v>
      </c>
      <c r="G164" s="262">
        <f t="shared" si="11"/>
        <v>0</v>
      </c>
      <c r="H164" s="262">
        <f t="shared" si="11"/>
        <v>0</v>
      </c>
      <c r="I164" s="262">
        <f t="shared" si="11"/>
        <v>0</v>
      </c>
      <c r="J164" s="262">
        <f t="shared" si="8"/>
        <v>0</v>
      </c>
      <c r="K164" s="263">
        <f t="shared" si="9"/>
        <v>0</v>
      </c>
    </row>
    <row r="165" spans="1:11" ht="12" hidden="1" customHeight="1" x14ac:dyDescent="0.2">
      <c r="A165" s="254"/>
      <c r="B165" s="260" t="e">
        <f t="shared" si="6"/>
        <v>#VALUE!</v>
      </c>
      <c r="C165" s="261">
        <f t="shared" si="11"/>
        <v>0</v>
      </c>
      <c r="D165" s="261">
        <f t="shared" si="11"/>
        <v>0</v>
      </c>
      <c r="E165" s="262">
        <f t="shared" si="11"/>
        <v>0</v>
      </c>
      <c r="F165" s="262">
        <f t="shared" si="11"/>
        <v>0</v>
      </c>
      <c r="G165" s="262">
        <f t="shared" si="11"/>
        <v>0</v>
      </c>
      <c r="H165" s="262">
        <f t="shared" si="11"/>
        <v>0</v>
      </c>
      <c r="I165" s="262">
        <f t="shared" si="11"/>
        <v>0</v>
      </c>
      <c r="J165" s="262">
        <f t="shared" si="8"/>
        <v>0</v>
      </c>
      <c r="K165" s="263">
        <f t="shared" si="9"/>
        <v>0</v>
      </c>
    </row>
    <row r="166" spans="1:11" ht="12.75" hidden="1" customHeight="1" x14ac:dyDescent="0.2">
      <c r="A166" s="254"/>
      <c r="B166" s="260" t="e">
        <f t="shared" si="6"/>
        <v>#VALUE!</v>
      </c>
      <c r="C166" s="261">
        <f t="shared" si="11"/>
        <v>0</v>
      </c>
      <c r="D166" s="261">
        <f t="shared" si="11"/>
        <v>0</v>
      </c>
      <c r="E166" s="262">
        <f t="shared" si="11"/>
        <v>0</v>
      </c>
      <c r="F166" s="262">
        <f t="shared" si="11"/>
        <v>0</v>
      </c>
      <c r="G166" s="262">
        <f t="shared" si="11"/>
        <v>0</v>
      </c>
      <c r="H166" s="262">
        <f t="shared" si="11"/>
        <v>0</v>
      </c>
      <c r="I166" s="262">
        <f t="shared" si="11"/>
        <v>0</v>
      </c>
      <c r="J166" s="262">
        <f t="shared" si="8"/>
        <v>0</v>
      </c>
      <c r="K166" s="263">
        <f t="shared" si="9"/>
        <v>0</v>
      </c>
    </row>
    <row r="167" spans="1:11" ht="12" hidden="1" customHeight="1" x14ac:dyDescent="0.2">
      <c r="A167" s="254"/>
      <c r="B167" s="260" t="e">
        <f t="shared" si="6"/>
        <v>#VALUE!</v>
      </c>
      <c r="C167" s="261">
        <f t="shared" si="11"/>
        <v>0</v>
      </c>
      <c r="D167" s="261">
        <f t="shared" si="11"/>
        <v>0</v>
      </c>
      <c r="E167" s="262">
        <f t="shared" si="11"/>
        <v>0</v>
      </c>
      <c r="F167" s="262">
        <f t="shared" si="11"/>
        <v>0</v>
      </c>
      <c r="G167" s="262">
        <f t="shared" si="11"/>
        <v>0</v>
      </c>
      <c r="H167" s="262">
        <f t="shared" si="11"/>
        <v>0</v>
      </c>
      <c r="I167" s="262">
        <f t="shared" si="11"/>
        <v>0</v>
      </c>
      <c r="J167" s="262">
        <f t="shared" si="8"/>
        <v>0</v>
      </c>
      <c r="K167" s="263">
        <f t="shared" si="9"/>
        <v>0</v>
      </c>
    </row>
    <row r="168" spans="1:11" ht="10.5" hidden="1" customHeight="1" x14ac:dyDescent="0.2">
      <c r="A168" s="254"/>
      <c r="B168" s="260" t="e">
        <f t="shared" si="6"/>
        <v>#VALUE!</v>
      </c>
      <c r="C168" s="261">
        <f t="shared" si="11"/>
        <v>0</v>
      </c>
      <c r="D168" s="261">
        <f t="shared" si="11"/>
        <v>0</v>
      </c>
      <c r="E168" s="262">
        <f t="shared" si="11"/>
        <v>0</v>
      </c>
      <c r="F168" s="262">
        <f t="shared" si="11"/>
        <v>0</v>
      </c>
      <c r="G168" s="262">
        <f t="shared" si="11"/>
        <v>0</v>
      </c>
      <c r="H168" s="262">
        <f t="shared" si="11"/>
        <v>0</v>
      </c>
      <c r="I168" s="262">
        <f t="shared" si="11"/>
        <v>0</v>
      </c>
      <c r="J168" s="262">
        <f t="shared" si="8"/>
        <v>0</v>
      </c>
      <c r="K168" s="263">
        <f t="shared" si="9"/>
        <v>0</v>
      </c>
    </row>
    <row r="169" spans="1:11" ht="12" hidden="1" customHeight="1" x14ac:dyDescent="0.2">
      <c r="A169" s="254"/>
      <c r="B169" s="260" t="e">
        <f t="shared" si="6"/>
        <v>#VALUE!</v>
      </c>
      <c r="C169" s="261">
        <f t="shared" si="11"/>
        <v>0</v>
      </c>
      <c r="D169" s="261">
        <f t="shared" si="11"/>
        <v>0</v>
      </c>
      <c r="E169" s="262">
        <f t="shared" si="11"/>
        <v>0</v>
      </c>
      <c r="F169" s="262">
        <f t="shared" si="11"/>
        <v>0</v>
      </c>
      <c r="G169" s="262">
        <f t="shared" si="11"/>
        <v>0</v>
      </c>
      <c r="H169" s="262">
        <f t="shared" si="11"/>
        <v>0</v>
      </c>
      <c r="I169" s="262">
        <f t="shared" si="11"/>
        <v>0</v>
      </c>
      <c r="J169" s="262">
        <f t="shared" si="8"/>
        <v>0</v>
      </c>
      <c r="K169" s="263">
        <f t="shared" si="9"/>
        <v>0</v>
      </c>
    </row>
    <row r="170" spans="1:11" ht="12.75" hidden="1" customHeight="1" x14ac:dyDescent="0.2">
      <c r="A170" s="254"/>
      <c r="B170" s="272"/>
      <c r="C170" s="273"/>
      <c r="D170" s="273"/>
      <c r="E170" s="274"/>
      <c r="F170" s="274"/>
      <c r="G170" s="274"/>
      <c r="H170" s="274"/>
      <c r="I170" s="274"/>
      <c r="J170" s="274"/>
      <c r="K170" s="275"/>
    </row>
    <row r="171" spans="1:11" ht="12.75" hidden="1" customHeight="1" x14ac:dyDescent="0.2">
      <c r="A171" s="254"/>
      <c r="B171" s="260" t="e">
        <f t="shared" ref="B171:B200" si="12">RIGHT(B64,LEN(B64)-FIND(" ",B64))&amp;" ("&amp;E64&amp;") "&amp;LEFT(B64,FIND(" ",B64)-1)</f>
        <v>#VALUE!</v>
      </c>
      <c r="C171" s="261">
        <f t="shared" ref="C171:I180" si="13">C64</f>
        <v>0</v>
      </c>
      <c r="D171" s="261">
        <f t="shared" si="13"/>
        <v>0</v>
      </c>
      <c r="E171" s="262">
        <f t="shared" si="13"/>
        <v>0</v>
      </c>
      <c r="F171" s="262">
        <f t="shared" si="13"/>
        <v>0</v>
      </c>
      <c r="G171" s="262">
        <f t="shared" si="13"/>
        <v>0</v>
      </c>
      <c r="H171" s="262">
        <f t="shared" si="13"/>
        <v>0</v>
      </c>
      <c r="I171" s="262">
        <f t="shared" si="13"/>
        <v>0</v>
      </c>
      <c r="J171" s="262">
        <f t="shared" ref="J171:J200" si="14">R64</f>
        <v>0</v>
      </c>
      <c r="K171" s="263">
        <f t="shared" ref="K171:K200" si="15">S64</f>
        <v>0</v>
      </c>
    </row>
    <row r="172" spans="1:11" ht="12" hidden="1" customHeight="1" x14ac:dyDescent="0.2">
      <c r="A172" s="254"/>
      <c r="B172" s="260" t="e">
        <f t="shared" si="12"/>
        <v>#VALUE!</v>
      </c>
      <c r="C172" s="261">
        <f t="shared" si="13"/>
        <v>0</v>
      </c>
      <c r="D172" s="261">
        <f t="shared" si="13"/>
        <v>0</v>
      </c>
      <c r="E172" s="262">
        <f t="shared" si="13"/>
        <v>0</v>
      </c>
      <c r="F172" s="262">
        <f t="shared" si="13"/>
        <v>0</v>
      </c>
      <c r="G172" s="262">
        <f t="shared" si="13"/>
        <v>0</v>
      </c>
      <c r="H172" s="262">
        <f t="shared" si="13"/>
        <v>0</v>
      </c>
      <c r="I172" s="262">
        <f t="shared" si="13"/>
        <v>0</v>
      </c>
      <c r="J172" s="262">
        <f t="shared" si="14"/>
        <v>0</v>
      </c>
      <c r="K172" s="263">
        <f t="shared" si="15"/>
        <v>0</v>
      </c>
    </row>
    <row r="173" spans="1:11" ht="12" hidden="1" customHeight="1" x14ac:dyDescent="0.2">
      <c r="A173" s="254"/>
      <c r="B173" s="260" t="e">
        <f t="shared" si="12"/>
        <v>#VALUE!</v>
      </c>
      <c r="C173" s="261">
        <f t="shared" si="13"/>
        <v>0</v>
      </c>
      <c r="D173" s="261">
        <f t="shared" si="13"/>
        <v>0</v>
      </c>
      <c r="E173" s="262">
        <f t="shared" si="13"/>
        <v>0</v>
      </c>
      <c r="F173" s="262">
        <f t="shared" si="13"/>
        <v>0</v>
      </c>
      <c r="G173" s="262">
        <f t="shared" si="13"/>
        <v>0</v>
      </c>
      <c r="H173" s="262">
        <f t="shared" si="13"/>
        <v>0</v>
      </c>
      <c r="I173" s="262">
        <f t="shared" si="13"/>
        <v>0</v>
      </c>
      <c r="J173" s="262">
        <f t="shared" si="14"/>
        <v>0</v>
      </c>
      <c r="K173" s="263">
        <f t="shared" si="15"/>
        <v>0</v>
      </c>
    </row>
    <row r="174" spans="1:11" ht="12" hidden="1" customHeight="1" x14ac:dyDescent="0.2">
      <c r="A174" s="254"/>
      <c r="B174" s="260" t="e">
        <f t="shared" si="12"/>
        <v>#VALUE!</v>
      </c>
      <c r="C174" s="261">
        <f t="shared" si="13"/>
        <v>0</v>
      </c>
      <c r="D174" s="261">
        <f t="shared" si="13"/>
        <v>0</v>
      </c>
      <c r="E174" s="262">
        <f t="shared" si="13"/>
        <v>0</v>
      </c>
      <c r="F174" s="262">
        <f t="shared" si="13"/>
        <v>0</v>
      </c>
      <c r="G174" s="262">
        <f t="shared" si="13"/>
        <v>0</v>
      </c>
      <c r="H174" s="262">
        <f t="shared" si="13"/>
        <v>0</v>
      </c>
      <c r="I174" s="262">
        <f t="shared" si="13"/>
        <v>0</v>
      </c>
      <c r="J174" s="262">
        <f t="shared" si="14"/>
        <v>0</v>
      </c>
      <c r="K174" s="263">
        <f t="shared" si="15"/>
        <v>0</v>
      </c>
    </row>
    <row r="175" spans="1:11" ht="12" hidden="1" customHeight="1" x14ac:dyDescent="0.2">
      <c r="A175" s="254"/>
      <c r="B175" s="260" t="e">
        <f t="shared" si="12"/>
        <v>#VALUE!</v>
      </c>
      <c r="C175" s="261">
        <f t="shared" si="13"/>
        <v>0</v>
      </c>
      <c r="D175" s="261">
        <f t="shared" si="13"/>
        <v>0</v>
      </c>
      <c r="E175" s="262">
        <f t="shared" si="13"/>
        <v>0</v>
      </c>
      <c r="F175" s="262">
        <f t="shared" si="13"/>
        <v>0</v>
      </c>
      <c r="G175" s="262">
        <f t="shared" si="13"/>
        <v>0</v>
      </c>
      <c r="H175" s="262">
        <f t="shared" si="13"/>
        <v>0</v>
      </c>
      <c r="I175" s="262">
        <f t="shared" si="13"/>
        <v>0</v>
      </c>
      <c r="J175" s="262">
        <f t="shared" si="14"/>
        <v>0</v>
      </c>
      <c r="K175" s="263">
        <f t="shared" si="15"/>
        <v>0</v>
      </c>
    </row>
    <row r="176" spans="1:11" ht="12" hidden="1" customHeight="1" x14ac:dyDescent="0.2">
      <c r="A176" s="254"/>
      <c r="B176" s="260" t="e">
        <f t="shared" si="12"/>
        <v>#VALUE!</v>
      </c>
      <c r="C176" s="261">
        <f t="shared" si="13"/>
        <v>0</v>
      </c>
      <c r="D176" s="261">
        <f t="shared" si="13"/>
        <v>0</v>
      </c>
      <c r="E176" s="262">
        <f t="shared" si="13"/>
        <v>0</v>
      </c>
      <c r="F176" s="262">
        <f t="shared" si="13"/>
        <v>0</v>
      </c>
      <c r="G176" s="262">
        <f t="shared" si="13"/>
        <v>0</v>
      </c>
      <c r="H176" s="262">
        <f t="shared" si="13"/>
        <v>0</v>
      </c>
      <c r="I176" s="262">
        <f t="shared" si="13"/>
        <v>0</v>
      </c>
      <c r="J176" s="262">
        <f t="shared" si="14"/>
        <v>0</v>
      </c>
      <c r="K176" s="263">
        <f t="shared" si="15"/>
        <v>0</v>
      </c>
    </row>
    <row r="177" spans="1:11" ht="12" hidden="1" customHeight="1" x14ac:dyDescent="0.2">
      <c r="A177" s="254"/>
      <c r="B177" s="260" t="e">
        <f t="shared" si="12"/>
        <v>#VALUE!</v>
      </c>
      <c r="C177" s="261">
        <f t="shared" si="13"/>
        <v>0</v>
      </c>
      <c r="D177" s="261">
        <f t="shared" si="13"/>
        <v>0</v>
      </c>
      <c r="E177" s="262">
        <f t="shared" si="13"/>
        <v>0</v>
      </c>
      <c r="F177" s="262">
        <f t="shared" si="13"/>
        <v>0</v>
      </c>
      <c r="G177" s="262">
        <f t="shared" si="13"/>
        <v>0</v>
      </c>
      <c r="H177" s="262">
        <f t="shared" si="13"/>
        <v>0</v>
      </c>
      <c r="I177" s="262">
        <f t="shared" si="13"/>
        <v>0</v>
      </c>
      <c r="J177" s="262">
        <f t="shared" si="14"/>
        <v>0</v>
      </c>
      <c r="K177" s="263">
        <f t="shared" si="15"/>
        <v>0</v>
      </c>
    </row>
    <row r="178" spans="1:11" ht="12" hidden="1" customHeight="1" x14ac:dyDescent="0.2">
      <c r="A178" s="254"/>
      <c r="B178" s="260" t="e">
        <f t="shared" si="12"/>
        <v>#VALUE!</v>
      </c>
      <c r="C178" s="261">
        <f t="shared" si="13"/>
        <v>0</v>
      </c>
      <c r="D178" s="261">
        <f t="shared" si="13"/>
        <v>0</v>
      </c>
      <c r="E178" s="262">
        <f t="shared" si="13"/>
        <v>0</v>
      </c>
      <c r="F178" s="262">
        <f t="shared" si="13"/>
        <v>0</v>
      </c>
      <c r="G178" s="262">
        <f t="shared" si="13"/>
        <v>0</v>
      </c>
      <c r="H178" s="262">
        <f t="shared" si="13"/>
        <v>0</v>
      </c>
      <c r="I178" s="262">
        <f t="shared" si="13"/>
        <v>0</v>
      </c>
      <c r="J178" s="262">
        <f t="shared" si="14"/>
        <v>0</v>
      </c>
      <c r="K178" s="263">
        <f t="shared" si="15"/>
        <v>0</v>
      </c>
    </row>
    <row r="179" spans="1:11" ht="10.5" hidden="1" customHeight="1" x14ac:dyDescent="0.2">
      <c r="A179" s="254"/>
      <c r="B179" s="260" t="e">
        <f t="shared" si="12"/>
        <v>#VALUE!</v>
      </c>
      <c r="C179" s="261">
        <f t="shared" si="13"/>
        <v>0</v>
      </c>
      <c r="D179" s="261">
        <f t="shared" si="13"/>
        <v>0</v>
      </c>
      <c r="E179" s="262">
        <f t="shared" si="13"/>
        <v>0</v>
      </c>
      <c r="F179" s="262">
        <f t="shared" si="13"/>
        <v>0</v>
      </c>
      <c r="G179" s="262">
        <f t="shared" si="13"/>
        <v>0</v>
      </c>
      <c r="H179" s="262">
        <f t="shared" si="13"/>
        <v>0</v>
      </c>
      <c r="I179" s="262">
        <f t="shared" si="13"/>
        <v>0</v>
      </c>
      <c r="J179" s="262">
        <f t="shared" si="14"/>
        <v>0</v>
      </c>
      <c r="K179" s="263">
        <f t="shared" si="15"/>
        <v>0</v>
      </c>
    </row>
    <row r="180" spans="1:11" ht="10.5" hidden="1" customHeight="1" x14ac:dyDescent="0.2">
      <c r="A180" s="254"/>
      <c r="B180" s="260" t="e">
        <f t="shared" si="12"/>
        <v>#VALUE!</v>
      </c>
      <c r="C180" s="261">
        <f t="shared" si="13"/>
        <v>0</v>
      </c>
      <c r="D180" s="261">
        <f t="shared" si="13"/>
        <v>0</v>
      </c>
      <c r="E180" s="262">
        <f t="shared" si="13"/>
        <v>0</v>
      </c>
      <c r="F180" s="262">
        <f t="shared" si="13"/>
        <v>0</v>
      </c>
      <c r="G180" s="262">
        <f t="shared" si="13"/>
        <v>0</v>
      </c>
      <c r="H180" s="262">
        <f t="shared" si="13"/>
        <v>0</v>
      </c>
      <c r="I180" s="262">
        <f t="shared" si="13"/>
        <v>0</v>
      </c>
      <c r="J180" s="262">
        <f t="shared" si="14"/>
        <v>0</v>
      </c>
      <c r="K180" s="263">
        <f t="shared" si="15"/>
        <v>0</v>
      </c>
    </row>
    <row r="181" spans="1:11" ht="12" hidden="1" customHeight="1" x14ac:dyDescent="0.2">
      <c r="A181" s="254"/>
      <c r="B181" s="260" t="e">
        <f t="shared" si="12"/>
        <v>#VALUE!</v>
      </c>
      <c r="C181" s="261">
        <f t="shared" ref="C181:I190" si="16">C74</f>
        <v>0</v>
      </c>
      <c r="D181" s="261">
        <f t="shared" si="16"/>
        <v>0</v>
      </c>
      <c r="E181" s="262">
        <f t="shared" si="16"/>
        <v>0</v>
      </c>
      <c r="F181" s="262">
        <f t="shared" si="16"/>
        <v>0</v>
      </c>
      <c r="G181" s="262">
        <f t="shared" si="16"/>
        <v>0</v>
      </c>
      <c r="H181" s="262">
        <f t="shared" si="16"/>
        <v>0</v>
      </c>
      <c r="I181" s="262">
        <f t="shared" si="16"/>
        <v>0</v>
      </c>
      <c r="J181" s="262">
        <f t="shared" si="14"/>
        <v>0</v>
      </c>
      <c r="K181" s="263">
        <f t="shared" si="15"/>
        <v>0</v>
      </c>
    </row>
    <row r="182" spans="1:11" ht="12" hidden="1" customHeight="1" x14ac:dyDescent="0.2">
      <c r="A182" s="254"/>
      <c r="B182" s="260" t="e">
        <f t="shared" si="12"/>
        <v>#VALUE!</v>
      </c>
      <c r="C182" s="261">
        <f t="shared" si="16"/>
        <v>0</v>
      </c>
      <c r="D182" s="261">
        <f t="shared" si="16"/>
        <v>0</v>
      </c>
      <c r="E182" s="262">
        <f t="shared" si="16"/>
        <v>0</v>
      </c>
      <c r="F182" s="262">
        <f t="shared" si="16"/>
        <v>0</v>
      </c>
      <c r="G182" s="262">
        <f t="shared" si="16"/>
        <v>0</v>
      </c>
      <c r="H182" s="262">
        <f t="shared" si="16"/>
        <v>0</v>
      </c>
      <c r="I182" s="262">
        <f t="shared" si="16"/>
        <v>0</v>
      </c>
      <c r="J182" s="262">
        <f t="shared" si="14"/>
        <v>0</v>
      </c>
      <c r="K182" s="263">
        <f t="shared" si="15"/>
        <v>0</v>
      </c>
    </row>
    <row r="183" spans="1:11" ht="12" hidden="1" customHeight="1" x14ac:dyDescent="0.2">
      <c r="A183" s="254"/>
      <c r="B183" s="260" t="e">
        <f t="shared" si="12"/>
        <v>#VALUE!</v>
      </c>
      <c r="C183" s="261">
        <f t="shared" si="16"/>
        <v>0</v>
      </c>
      <c r="D183" s="261">
        <f t="shared" si="16"/>
        <v>0</v>
      </c>
      <c r="E183" s="262">
        <f t="shared" si="16"/>
        <v>0</v>
      </c>
      <c r="F183" s="262">
        <f t="shared" si="16"/>
        <v>0</v>
      </c>
      <c r="G183" s="262">
        <f t="shared" si="16"/>
        <v>0</v>
      </c>
      <c r="H183" s="262">
        <f t="shared" si="16"/>
        <v>0</v>
      </c>
      <c r="I183" s="262">
        <f t="shared" si="16"/>
        <v>0</v>
      </c>
      <c r="J183" s="262">
        <f t="shared" si="14"/>
        <v>0</v>
      </c>
      <c r="K183" s="263">
        <f t="shared" si="15"/>
        <v>0</v>
      </c>
    </row>
    <row r="184" spans="1:11" ht="12" hidden="1" customHeight="1" x14ac:dyDescent="0.2">
      <c r="A184" s="254"/>
      <c r="B184" s="260" t="e">
        <f t="shared" si="12"/>
        <v>#VALUE!</v>
      </c>
      <c r="C184" s="261">
        <f t="shared" si="16"/>
        <v>0</v>
      </c>
      <c r="D184" s="261">
        <f t="shared" si="16"/>
        <v>0</v>
      </c>
      <c r="E184" s="262">
        <f t="shared" si="16"/>
        <v>0</v>
      </c>
      <c r="F184" s="262">
        <f t="shared" si="16"/>
        <v>0</v>
      </c>
      <c r="G184" s="262">
        <f t="shared" si="16"/>
        <v>0</v>
      </c>
      <c r="H184" s="262">
        <f t="shared" si="16"/>
        <v>0</v>
      </c>
      <c r="I184" s="262">
        <f t="shared" si="16"/>
        <v>0</v>
      </c>
      <c r="J184" s="262">
        <f t="shared" si="14"/>
        <v>0</v>
      </c>
      <c r="K184" s="263">
        <f t="shared" si="15"/>
        <v>0</v>
      </c>
    </row>
    <row r="185" spans="1:11" ht="12" hidden="1" customHeight="1" x14ac:dyDescent="0.2">
      <c r="A185" s="254"/>
      <c r="B185" s="260" t="e">
        <f t="shared" si="12"/>
        <v>#VALUE!</v>
      </c>
      <c r="C185" s="261">
        <f t="shared" si="16"/>
        <v>0</v>
      </c>
      <c r="D185" s="261">
        <f t="shared" si="16"/>
        <v>0</v>
      </c>
      <c r="E185" s="262">
        <f t="shared" si="16"/>
        <v>0</v>
      </c>
      <c r="F185" s="262">
        <f t="shared" si="16"/>
        <v>0</v>
      </c>
      <c r="G185" s="262">
        <f t="shared" si="16"/>
        <v>0</v>
      </c>
      <c r="H185" s="262">
        <f t="shared" si="16"/>
        <v>0</v>
      </c>
      <c r="I185" s="262">
        <f t="shared" si="16"/>
        <v>0</v>
      </c>
      <c r="J185" s="262">
        <f t="shared" si="14"/>
        <v>0</v>
      </c>
      <c r="K185" s="263">
        <f t="shared" si="15"/>
        <v>0</v>
      </c>
    </row>
    <row r="186" spans="1:11" ht="12.75" hidden="1" customHeight="1" x14ac:dyDescent="0.2">
      <c r="A186" s="254"/>
      <c r="B186" s="260" t="e">
        <f t="shared" si="12"/>
        <v>#VALUE!</v>
      </c>
      <c r="C186" s="261">
        <f t="shared" si="16"/>
        <v>0</v>
      </c>
      <c r="D186" s="261">
        <f t="shared" si="16"/>
        <v>0</v>
      </c>
      <c r="E186" s="262">
        <f t="shared" si="16"/>
        <v>0</v>
      </c>
      <c r="F186" s="262">
        <f t="shared" si="16"/>
        <v>0</v>
      </c>
      <c r="G186" s="262">
        <f t="shared" si="16"/>
        <v>0</v>
      </c>
      <c r="H186" s="262">
        <f t="shared" si="16"/>
        <v>0</v>
      </c>
      <c r="I186" s="262">
        <f t="shared" si="16"/>
        <v>0</v>
      </c>
      <c r="J186" s="262">
        <f t="shared" si="14"/>
        <v>0</v>
      </c>
      <c r="K186" s="263">
        <f t="shared" si="15"/>
        <v>0</v>
      </c>
    </row>
    <row r="187" spans="1:11" ht="12.75" hidden="1" customHeight="1" x14ac:dyDescent="0.2">
      <c r="A187" s="254"/>
      <c r="B187" s="260" t="e">
        <f t="shared" si="12"/>
        <v>#VALUE!</v>
      </c>
      <c r="C187" s="261">
        <f t="shared" si="16"/>
        <v>0</v>
      </c>
      <c r="D187" s="261">
        <f t="shared" si="16"/>
        <v>0</v>
      </c>
      <c r="E187" s="262">
        <f t="shared" si="16"/>
        <v>0</v>
      </c>
      <c r="F187" s="262">
        <f t="shared" si="16"/>
        <v>0</v>
      </c>
      <c r="G187" s="262">
        <f t="shared" si="16"/>
        <v>0</v>
      </c>
      <c r="H187" s="262">
        <f t="shared" si="16"/>
        <v>0</v>
      </c>
      <c r="I187" s="262">
        <f t="shared" si="16"/>
        <v>0</v>
      </c>
      <c r="J187" s="262">
        <f t="shared" si="14"/>
        <v>0</v>
      </c>
      <c r="K187" s="263">
        <f t="shared" si="15"/>
        <v>0</v>
      </c>
    </row>
    <row r="188" spans="1:11" ht="14.25" hidden="1" customHeight="1" x14ac:dyDescent="0.2">
      <c r="A188" s="254"/>
      <c r="B188" s="260" t="e">
        <f t="shared" si="12"/>
        <v>#VALUE!</v>
      </c>
      <c r="C188" s="261">
        <f t="shared" si="16"/>
        <v>0</v>
      </c>
      <c r="D188" s="261">
        <f t="shared" si="16"/>
        <v>0</v>
      </c>
      <c r="E188" s="262">
        <f t="shared" si="16"/>
        <v>0</v>
      </c>
      <c r="F188" s="262">
        <f t="shared" si="16"/>
        <v>0</v>
      </c>
      <c r="G188" s="262">
        <f t="shared" si="16"/>
        <v>0</v>
      </c>
      <c r="H188" s="262">
        <f t="shared" si="16"/>
        <v>0</v>
      </c>
      <c r="I188" s="262">
        <f t="shared" si="16"/>
        <v>0</v>
      </c>
      <c r="J188" s="262">
        <f t="shared" si="14"/>
        <v>0</v>
      </c>
      <c r="K188" s="263">
        <f t="shared" si="15"/>
        <v>0</v>
      </c>
    </row>
    <row r="189" spans="1:11" ht="12.75" hidden="1" customHeight="1" x14ac:dyDescent="0.2">
      <c r="A189" s="254"/>
      <c r="B189" s="260" t="e">
        <f t="shared" si="12"/>
        <v>#VALUE!</v>
      </c>
      <c r="C189" s="261">
        <f t="shared" si="16"/>
        <v>0</v>
      </c>
      <c r="D189" s="261">
        <f t="shared" si="16"/>
        <v>0</v>
      </c>
      <c r="E189" s="262">
        <f t="shared" si="16"/>
        <v>0</v>
      </c>
      <c r="F189" s="262">
        <f t="shared" si="16"/>
        <v>0</v>
      </c>
      <c r="G189" s="262">
        <f t="shared" si="16"/>
        <v>0</v>
      </c>
      <c r="H189" s="262">
        <f t="shared" si="16"/>
        <v>0</v>
      </c>
      <c r="I189" s="262">
        <f t="shared" si="16"/>
        <v>0</v>
      </c>
      <c r="J189" s="262">
        <f t="shared" si="14"/>
        <v>0</v>
      </c>
      <c r="K189" s="263">
        <f t="shared" si="15"/>
        <v>0</v>
      </c>
    </row>
    <row r="190" spans="1:11" ht="14.25" hidden="1" customHeight="1" x14ac:dyDescent="0.2">
      <c r="A190" s="254"/>
      <c r="B190" s="260" t="e">
        <f t="shared" si="12"/>
        <v>#VALUE!</v>
      </c>
      <c r="C190" s="261">
        <f t="shared" si="16"/>
        <v>0</v>
      </c>
      <c r="D190" s="261">
        <f t="shared" si="16"/>
        <v>0</v>
      </c>
      <c r="E190" s="262">
        <f t="shared" si="16"/>
        <v>0</v>
      </c>
      <c r="F190" s="262">
        <f t="shared" si="16"/>
        <v>0</v>
      </c>
      <c r="G190" s="262">
        <f t="shared" si="16"/>
        <v>0</v>
      </c>
      <c r="H190" s="262">
        <f t="shared" si="16"/>
        <v>0</v>
      </c>
      <c r="I190" s="262">
        <f t="shared" si="16"/>
        <v>0</v>
      </c>
      <c r="J190" s="262">
        <f t="shared" si="14"/>
        <v>0</v>
      </c>
      <c r="K190" s="263">
        <f t="shared" si="15"/>
        <v>0</v>
      </c>
    </row>
    <row r="191" spans="1:11" ht="12.75" hidden="1" customHeight="1" x14ac:dyDescent="0.2">
      <c r="A191" s="254"/>
      <c r="B191" s="260" t="e">
        <f t="shared" si="12"/>
        <v>#VALUE!</v>
      </c>
      <c r="C191" s="261">
        <f t="shared" ref="C191:I200" si="17">C84</f>
        <v>0</v>
      </c>
      <c r="D191" s="261">
        <f t="shared" si="17"/>
        <v>0</v>
      </c>
      <c r="E191" s="262">
        <f t="shared" si="17"/>
        <v>0</v>
      </c>
      <c r="F191" s="262">
        <f t="shared" si="17"/>
        <v>0</v>
      </c>
      <c r="G191" s="262">
        <f t="shared" si="17"/>
        <v>0</v>
      </c>
      <c r="H191" s="262">
        <f t="shared" si="17"/>
        <v>0</v>
      </c>
      <c r="I191" s="262">
        <f t="shared" si="17"/>
        <v>0</v>
      </c>
      <c r="J191" s="262">
        <f t="shared" si="14"/>
        <v>0</v>
      </c>
      <c r="K191" s="263">
        <f t="shared" si="15"/>
        <v>0</v>
      </c>
    </row>
    <row r="192" spans="1:11" ht="12.75" hidden="1" customHeight="1" x14ac:dyDescent="0.2">
      <c r="A192" s="254"/>
      <c r="B192" s="260" t="e">
        <f t="shared" si="12"/>
        <v>#VALUE!</v>
      </c>
      <c r="C192" s="261">
        <f t="shared" si="17"/>
        <v>0</v>
      </c>
      <c r="D192" s="261">
        <f t="shared" si="17"/>
        <v>0</v>
      </c>
      <c r="E192" s="262">
        <f t="shared" si="17"/>
        <v>0</v>
      </c>
      <c r="F192" s="262">
        <f t="shared" si="17"/>
        <v>0</v>
      </c>
      <c r="G192" s="262">
        <f t="shared" si="17"/>
        <v>0</v>
      </c>
      <c r="H192" s="262">
        <f t="shared" si="17"/>
        <v>0</v>
      </c>
      <c r="I192" s="262">
        <f t="shared" si="17"/>
        <v>0</v>
      </c>
      <c r="J192" s="262">
        <f t="shared" si="14"/>
        <v>0</v>
      </c>
      <c r="K192" s="263">
        <f t="shared" si="15"/>
        <v>0</v>
      </c>
    </row>
    <row r="193" spans="1:11" ht="14.25" hidden="1" customHeight="1" x14ac:dyDescent="0.2">
      <c r="A193" s="254"/>
      <c r="B193" s="260" t="e">
        <f t="shared" si="12"/>
        <v>#VALUE!</v>
      </c>
      <c r="C193" s="261">
        <f t="shared" si="17"/>
        <v>0</v>
      </c>
      <c r="D193" s="261">
        <f t="shared" si="17"/>
        <v>0</v>
      </c>
      <c r="E193" s="262">
        <f t="shared" si="17"/>
        <v>0</v>
      </c>
      <c r="F193" s="262">
        <f t="shared" si="17"/>
        <v>0</v>
      </c>
      <c r="G193" s="262">
        <f t="shared" si="17"/>
        <v>0</v>
      </c>
      <c r="H193" s="262">
        <f t="shared" si="17"/>
        <v>0</v>
      </c>
      <c r="I193" s="262">
        <f t="shared" si="17"/>
        <v>0</v>
      </c>
      <c r="J193" s="262">
        <f t="shared" si="14"/>
        <v>0</v>
      </c>
      <c r="K193" s="263">
        <f t="shared" si="15"/>
        <v>0</v>
      </c>
    </row>
    <row r="194" spans="1:11" ht="14.25" hidden="1" customHeight="1" x14ac:dyDescent="0.2">
      <c r="A194" s="254"/>
      <c r="B194" s="260" t="e">
        <f t="shared" si="12"/>
        <v>#VALUE!</v>
      </c>
      <c r="C194" s="261">
        <f t="shared" si="17"/>
        <v>0</v>
      </c>
      <c r="D194" s="261">
        <f t="shared" si="17"/>
        <v>0</v>
      </c>
      <c r="E194" s="262">
        <f t="shared" si="17"/>
        <v>0</v>
      </c>
      <c r="F194" s="262">
        <f t="shared" si="17"/>
        <v>0</v>
      </c>
      <c r="G194" s="262">
        <f t="shared" si="17"/>
        <v>0</v>
      </c>
      <c r="H194" s="262">
        <f t="shared" si="17"/>
        <v>0</v>
      </c>
      <c r="I194" s="262">
        <f t="shared" si="17"/>
        <v>0</v>
      </c>
      <c r="J194" s="262">
        <f t="shared" si="14"/>
        <v>0</v>
      </c>
      <c r="K194" s="263">
        <f t="shared" si="15"/>
        <v>0</v>
      </c>
    </row>
    <row r="195" spans="1:11" ht="14.25" hidden="1" customHeight="1" x14ac:dyDescent="0.2">
      <c r="A195" s="254"/>
      <c r="B195" s="260" t="e">
        <f t="shared" si="12"/>
        <v>#VALUE!</v>
      </c>
      <c r="C195" s="261">
        <f t="shared" si="17"/>
        <v>0</v>
      </c>
      <c r="D195" s="261">
        <f t="shared" si="17"/>
        <v>0</v>
      </c>
      <c r="E195" s="262">
        <f t="shared" si="17"/>
        <v>0</v>
      </c>
      <c r="F195" s="262">
        <f t="shared" si="17"/>
        <v>0</v>
      </c>
      <c r="G195" s="262">
        <f t="shared" si="17"/>
        <v>0</v>
      </c>
      <c r="H195" s="262">
        <f t="shared" si="17"/>
        <v>0</v>
      </c>
      <c r="I195" s="262">
        <f t="shared" si="17"/>
        <v>0</v>
      </c>
      <c r="J195" s="262">
        <f t="shared" si="14"/>
        <v>0</v>
      </c>
      <c r="K195" s="263">
        <f t="shared" si="15"/>
        <v>0</v>
      </c>
    </row>
    <row r="196" spans="1:11" ht="14.25" hidden="1" customHeight="1" x14ac:dyDescent="0.2">
      <c r="A196" s="254"/>
      <c r="B196" s="260" t="e">
        <f t="shared" si="12"/>
        <v>#VALUE!</v>
      </c>
      <c r="C196" s="261">
        <f t="shared" si="17"/>
        <v>0</v>
      </c>
      <c r="D196" s="261">
        <f t="shared" si="17"/>
        <v>0</v>
      </c>
      <c r="E196" s="262">
        <f t="shared" si="17"/>
        <v>0</v>
      </c>
      <c r="F196" s="262">
        <f t="shared" si="17"/>
        <v>0</v>
      </c>
      <c r="G196" s="262">
        <f t="shared" si="17"/>
        <v>0</v>
      </c>
      <c r="H196" s="262">
        <f t="shared" si="17"/>
        <v>0</v>
      </c>
      <c r="I196" s="262">
        <f t="shared" si="17"/>
        <v>0</v>
      </c>
      <c r="J196" s="262">
        <f t="shared" si="14"/>
        <v>0</v>
      </c>
      <c r="K196" s="263">
        <f t="shared" si="15"/>
        <v>0</v>
      </c>
    </row>
    <row r="197" spans="1:11" ht="12.75" hidden="1" customHeight="1" x14ac:dyDescent="0.2">
      <c r="A197" s="254"/>
      <c r="B197" s="260" t="e">
        <f t="shared" si="12"/>
        <v>#VALUE!</v>
      </c>
      <c r="C197" s="261">
        <f t="shared" si="17"/>
        <v>0</v>
      </c>
      <c r="D197" s="261">
        <f t="shared" si="17"/>
        <v>0</v>
      </c>
      <c r="E197" s="262">
        <f t="shared" si="17"/>
        <v>0</v>
      </c>
      <c r="F197" s="262">
        <f t="shared" si="17"/>
        <v>0</v>
      </c>
      <c r="G197" s="262">
        <f t="shared" si="17"/>
        <v>0</v>
      </c>
      <c r="H197" s="262">
        <f t="shared" si="17"/>
        <v>0</v>
      </c>
      <c r="I197" s="262">
        <f t="shared" si="17"/>
        <v>0</v>
      </c>
      <c r="J197" s="262">
        <f t="shared" si="14"/>
        <v>0</v>
      </c>
      <c r="K197" s="263">
        <f t="shared" si="15"/>
        <v>0</v>
      </c>
    </row>
    <row r="198" spans="1:11" ht="1.5" hidden="1" customHeight="1" x14ac:dyDescent="0.2">
      <c r="A198" s="254"/>
      <c r="B198" s="260" t="e">
        <f t="shared" si="12"/>
        <v>#VALUE!</v>
      </c>
      <c r="C198" s="261">
        <f t="shared" si="17"/>
        <v>0</v>
      </c>
      <c r="D198" s="261">
        <f t="shared" si="17"/>
        <v>0</v>
      </c>
      <c r="E198" s="262">
        <f t="shared" si="17"/>
        <v>0</v>
      </c>
      <c r="F198" s="262">
        <f t="shared" si="17"/>
        <v>0</v>
      </c>
      <c r="G198" s="262">
        <f t="shared" si="17"/>
        <v>0</v>
      </c>
      <c r="H198" s="262">
        <f t="shared" si="17"/>
        <v>0</v>
      </c>
      <c r="I198" s="262">
        <f t="shared" si="17"/>
        <v>0</v>
      </c>
      <c r="J198" s="262">
        <f t="shared" si="14"/>
        <v>0</v>
      </c>
      <c r="K198" s="263">
        <f t="shared" si="15"/>
        <v>0</v>
      </c>
    </row>
    <row r="199" spans="1:11" ht="15" hidden="1" customHeight="1" x14ac:dyDescent="0.2">
      <c r="A199" s="254"/>
      <c r="B199" s="260" t="e">
        <f t="shared" si="12"/>
        <v>#VALUE!</v>
      </c>
      <c r="C199" s="261">
        <f t="shared" si="17"/>
        <v>0</v>
      </c>
      <c r="D199" s="261">
        <f t="shared" si="17"/>
        <v>0</v>
      </c>
      <c r="E199" s="262">
        <f t="shared" si="17"/>
        <v>0</v>
      </c>
      <c r="F199" s="262">
        <f t="shared" si="17"/>
        <v>0</v>
      </c>
      <c r="G199" s="262">
        <f t="shared" si="17"/>
        <v>0</v>
      </c>
      <c r="H199" s="262">
        <f t="shared" si="17"/>
        <v>0</v>
      </c>
      <c r="I199" s="262">
        <f t="shared" si="17"/>
        <v>0</v>
      </c>
      <c r="J199" s="262">
        <f t="shared" si="14"/>
        <v>0</v>
      </c>
      <c r="K199" s="263">
        <f t="shared" si="15"/>
        <v>0</v>
      </c>
    </row>
    <row r="200" spans="1:11" ht="14.25" hidden="1" customHeight="1" x14ac:dyDescent="0.2">
      <c r="A200" s="254"/>
      <c r="B200" s="260" t="e">
        <f t="shared" si="12"/>
        <v>#VALUE!</v>
      </c>
      <c r="C200" s="261">
        <f t="shared" si="17"/>
        <v>0</v>
      </c>
      <c r="D200" s="261">
        <f t="shared" si="17"/>
        <v>0</v>
      </c>
      <c r="E200" s="262">
        <f t="shared" si="17"/>
        <v>0</v>
      </c>
      <c r="F200" s="262">
        <f t="shared" si="17"/>
        <v>0</v>
      </c>
      <c r="G200" s="262">
        <f t="shared" si="17"/>
        <v>0</v>
      </c>
      <c r="H200" s="262">
        <f t="shared" si="17"/>
        <v>0</v>
      </c>
      <c r="I200" s="262">
        <f t="shared" si="17"/>
        <v>0</v>
      </c>
      <c r="J200" s="262">
        <f t="shared" si="14"/>
        <v>0</v>
      </c>
      <c r="K200" s="263">
        <f t="shared" si="15"/>
        <v>0</v>
      </c>
    </row>
    <row r="201" spans="1:11" x14ac:dyDescent="0.2">
      <c r="A201" s="254"/>
      <c r="B201" s="254"/>
      <c r="C201" s="276"/>
      <c r="D201" s="276"/>
      <c r="E201" s="254"/>
      <c r="F201" s="254"/>
      <c r="G201" s="254"/>
      <c r="H201" s="254"/>
      <c r="I201" s="254"/>
      <c r="J201" s="254"/>
      <c r="K201" s="254"/>
    </row>
    <row r="202" spans="1:11" x14ac:dyDescent="0.2">
      <c r="A202" s="254"/>
      <c r="B202" s="254"/>
      <c r="C202" s="276"/>
      <c r="D202" s="276"/>
      <c r="E202" s="254"/>
      <c r="F202" s="254"/>
      <c r="G202" s="254"/>
      <c r="H202" s="254"/>
      <c r="I202" s="254"/>
      <c r="J202" s="254"/>
      <c r="K202" s="254"/>
    </row>
  </sheetData>
  <sheetProtection password="DCDD" sheet="1" objects="1" scenarios="1"/>
  <dataValidations count="4">
    <dataValidation type="list" allowBlank="1" showInputMessage="1" showErrorMessage="1" sqref="M32">
      <formula1>#REF!</formula1>
    </dataValidation>
    <dataValidation type="list" allowBlank="1" showInputMessage="1" showErrorMessage="1" sqref="O109:O138">
      <formula1>грађанско_верска</formula1>
    </dataValidation>
    <dataValidation type="list" allowBlank="1" showInputMessage="1" showErrorMessage="1" sqref="M109:M138">
      <formula1>обавезни_изборни</formula1>
    </dataValidation>
    <dataValidation type="list" allowBlank="1" showInputMessage="1" showErrorMessage="1" sqref="L109:L138">
      <formula1>$B$99:$B$104</formula1>
    </dataValidation>
  </dataValidations>
  <pageMargins left="0.36" right="0.31" top="1" bottom="1" header="0.5" footer="0.5"/>
  <pageSetup paperSize="9" scale="56" orientation="landscape" r:id="rId1"/>
  <headerFooter alignWithMargins="0"/>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J119"/>
  <sheetViews>
    <sheetView showGridLines="0" workbookViewId="0">
      <selection activeCell="A2" sqref="A2:B2"/>
    </sheetView>
  </sheetViews>
  <sheetFormatPr defaultRowHeight="12.75" x14ac:dyDescent="0.2"/>
  <cols>
    <col min="1" max="1" width="3.5703125" customWidth="1"/>
    <col min="2" max="2" width="25.42578125" style="194" customWidth="1"/>
    <col min="3" max="3" width="3.140625" customWidth="1"/>
    <col min="4" max="4" width="3" customWidth="1"/>
    <col min="5" max="9" width="3.140625" customWidth="1"/>
    <col min="10" max="11" width="3.140625" style="221" customWidth="1"/>
    <col min="12" max="16" width="3.140625" customWidth="1"/>
    <col min="17" max="18" width="9.85546875" customWidth="1"/>
    <col min="19" max="19" width="3.5703125" customWidth="1"/>
    <col min="20" max="21" width="3.140625" style="202" customWidth="1"/>
    <col min="22" max="22" width="9.85546875" customWidth="1"/>
    <col min="23" max="23" width="9.7109375" style="278" customWidth="1"/>
    <col min="24" max="24" width="9.7109375" customWidth="1"/>
    <col min="25" max="25" width="3.28515625" customWidth="1"/>
    <col min="26" max="26" width="5.140625" customWidth="1"/>
    <col min="27" max="27" width="4.7109375" customWidth="1"/>
    <col min="28" max="28" width="5" customWidth="1"/>
    <col min="29" max="30" width="3.28515625" customWidth="1"/>
    <col min="31" max="31" width="5.42578125" customWidth="1"/>
    <col min="32" max="32" width="12" customWidth="1"/>
    <col min="34" max="34" width="9" hidden="1" customWidth="1"/>
    <col min="36" max="36" width="3.7109375" customWidth="1"/>
  </cols>
  <sheetData>
    <row r="1" spans="1:36" s="278" customFormat="1" ht="13.5" thickBot="1" x14ac:dyDescent="0.25">
      <c r="B1" s="382" t="str">
        <f>'Подаци о школи'!B6&amp;"/"&amp;'Подаци о школи'!B6+1&amp;"."</f>
        <v>2018/2019.</v>
      </c>
    </row>
    <row r="2" spans="1:36" ht="32.25" customHeight="1" thickTop="1" x14ac:dyDescent="0.2">
      <c r="A2" s="510" t="s">
        <v>138</v>
      </c>
      <c r="B2" s="511"/>
      <c r="C2" s="507" t="s">
        <v>0</v>
      </c>
      <c r="D2" s="508"/>
      <c r="E2" s="508"/>
      <c r="F2" s="508"/>
      <c r="G2" s="508"/>
      <c r="H2" s="508"/>
      <c r="I2" s="508"/>
      <c r="J2" s="508"/>
      <c r="K2" s="508"/>
      <c r="L2" s="508"/>
      <c r="M2" s="508"/>
      <c r="N2" s="508"/>
      <c r="O2" s="508"/>
      <c r="P2" s="508"/>
      <c r="Q2" s="508"/>
      <c r="R2" s="508"/>
      <c r="S2" s="508"/>
      <c r="T2" s="508"/>
      <c r="U2" s="508"/>
      <c r="V2" s="508"/>
      <c r="W2" s="508"/>
      <c r="X2" s="508"/>
      <c r="Y2" s="509"/>
      <c r="Z2" s="492" t="s">
        <v>163</v>
      </c>
      <c r="AA2" s="493"/>
      <c r="AB2" s="494"/>
      <c r="AC2" s="498" t="s">
        <v>2</v>
      </c>
      <c r="AD2" s="500" t="s">
        <v>1</v>
      </c>
      <c r="AE2" s="505" t="s">
        <v>80</v>
      </c>
      <c r="AF2" s="506"/>
      <c r="AH2" s="1"/>
      <c r="AJ2" s="1"/>
    </row>
    <row r="3" spans="1:36" ht="162" customHeight="1" thickBot="1" x14ac:dyDescent="0.25">
      <c r="A3" s="155" t="s">
        <v>6</v>
      </c>
      <c r="B3" s="156" t="s">
        <v>87</v>
      </c>
      <c r="C3" s="430" t="s">
        <v>46</v>
      </c>
      <c r="D3" s="374" t="s">
        <v>94</v>
      </c>
      <c r="E3" s="172" t="s">
        <v>147</v>
      </c>
      <c r="F3" s="124" t="s">
        <v>49</v>
      </c>
      <c r="G3" s="124" t="s">
        <v>50</v>
      </c>
      <c r="H3" s="124" t="s">
        <v>52</v>
      </c>
      <c r="I3" s="125" t="s">
        <v>51</v>
      </c>
      <c r="J3" s="203" t="s">
        <v>56</v>
      </c>
      <c r="K3" s="203" t="s">
        <v>88</v>
      </c>
      <c r="L3" s="125" t="s">
        <v>47</v>
      </c>
      <c r="M3" s="203" t="s">
        <v>48</v>
      </c>
      <c r="N3" s="125" t="s">
        <v>89</v>
      </c>
      <c r="O3" s="125" t="s">
        <v>193</v>
      </c>
      <c r="P3" s="203" t="s">
        <v>103</v>
      </c>
      <c r="Q3" s="204" t="s">
        <v>7</v>
      </c>
      <c r="R3" s="218" t="s">
        <v>8</v>
      </c>
      <c r="S3" s="175" t="s">
        <v>74</v>
      </c>
      <c r="T3" s="175" t="s">
        <v>75</v>
      </c>
      <c r="U3" s="282" t="s">
        <v>148</v>
      </c>
      <c r="V3" s="210" t="s">
        <v>95</v>
      </c>
      <c r="W3" s="210" t="s">
        <v>166</v>
      </c>
      <c r="X3" s="210" t="s">
        <v>97</v>
      </c>
      <c r="Y3" s="143" t="s">
        <v>85</v>
      </c>
      <c r="Z3" s="127" t="s">
        <v>4</v>
      </c>
      <c r="AA3" s="128" t="s">
        <v>5</v>
      </c>
      <c r="AB3" s="126" t="s">
        <v>37</v>
      </c>
      <c r="AC3" s="499"/>
      <c r="AD3" s="501"/>
      <c r="AE3" s="158" t="s">
        <v>3</v>
      </c>
      <c r="AF3" s="157" t="s">
        <v>36</v>
      </c>
      <c r="AH3" s="1"/>
      <c r="AJ3" s="1"/>
    </row>
    <row r="4" spans="1:36" ht="13.5" thickTop="1" x14ac:dyDescent="0.2">
      <c r="A4" s="195">
        <v>1</v>
      </c>
      <c r="B4" s="214"/>
      <c r="C4" s="7"/>
      <c r="D4" s="370"/>
      <c r="E4" s="370"/>
      <c r="F4" s="370"/>
      <c r="G4" s="370"/>
      <c r="H4" s="370"/>
      <c r="I4" s="370"/>
      <c r="J4" s="370"/>
      <c r="K4" s="8"/>
      <c r="L4" s="370"/>
      <c r="M4" s="8"/>
      <c r="N4" s="8"/>
      <c r="O4" s="8"/>
      <c r="P4" s="8"/>
      <c r="Q4" s="444"/>
      <c r="R4" s="444"/>
      <c r="S4" s="8"/>
      <c r="T4" s="8"/>
      <c r="U4" s="8"/>
      <c r="V4" s="451"/>
      <c r="W4" s="451"/>
      <c r="X4" s="444"/>
      <c r="Y4" s="366">
        <v>5</v>
      </c>
      <c r="Z4" s="185"/>
      <c r="AA4" s="186"/>
      <c r="AB4" s="176">
        <f>SUM(Z4:AA4)</f>
        <v>0</v>
      </c>
      <c r="AC4" s="177" t="str">
        <f t="shared" ref="AC4:AC33" si="0">IF(SUMIF(C4:S4,1)=0," ",SUMIF(C4:S4,1))</f>
        <v xml:space="preserve"> </v>
      </c>
      <c r="AD4" s="178" t="str">
        <f t="shared" ref="AD4:AD33" si="1">IF(COUNTIF(C4:S4,0)=0," ",COUNTIF(C4:S4,0))</f>
        <v xml:space="preserve"> </v>
      </c>
      <c r="AE4" s="179" t="e">
        <f>IF(AD4=" ",IF(AC4=" ",IF(Y4=0," ",AVERAGE(C4:P4,S4,T4)),1),0)</f>
        <v>#DIV/0!</v>
      </c>
      <c r="AF4" s="180" t="e">
        <f>IF(AE4=" "," ",IF(AE4&gt;=4.5,"Одличан",IF(AE4&gt;=3.5,"Врло добар",IF(AE4&gt;=2.5,"Добар",IF(AE4&gt;=1.5,"Довољан",IF(AE4&gt;=1,"Недовољан","Неоцењен"))))))</f>
        <v>#DIV/0!</v>
      </c>
      <c r="AH4" s="251" t="str">
        <f>IF(AD4=" ",AC4,0)</f>
        <v xml:space="preserve"> </v>
      </c>
    </row>
    <row r="5" spans="1:36" x14ac:dyDescent="0.2">
      <c r="A5" s="196">
        <v>2</v>
      </c>
      <c r="B5" s="215"/>
      <c r="C5" s="107"/>
      <c r="D5" s="108"/>
      <c r="E5" s="108"/>
      <c r="F5" s="108"/>
      <c r="G5" s="108"/>
      <c r="H5" s="108"/>
      <c r="I5" s="108"/>
      <c r="J5" s="108"/>
      <c r="K5" s="108"/>
      <c r="L5" s="108"/>
      <c r="M5" s="108"/>
      <c r="N5" s="108"/>
      <c r="O5" s="108"/>
      <c r="P5" s="108"/>
      <c r="Q5" s="445"/>
      <c r="R5" s="445"/>
      <c r="S5" s="108"/>
      <c r="T5" s="108"/>
      <c r="U5" s="108"/>
      <c r="V5" s="445"/>
      <c r="W5" s="445"/>
      <c r="X5" s="445"/>
      <c r="Y5" s="109"/>
      <c r="Z5" s="187"/>
      <c r="AA5" s="188"/>
      <c r="AB5" s="111">
        <f t="shared" ref="AB5:AB33" si="2">SUM(Z5:AA5)</f>
        <v>0</v>
      </c>
      <c r="AC5" s="112" t="str">
        <f t="shared" si="0"/>
        <v xml:space="preserve"> </v>
      </c>
      <c r="AD5" s="113" t="str">
        <f t="shared" si="1"/>
        <v xml:space="preserve"> </v>
      </c>
      <c r="AE5" s="159" t="str">
        <f>IF(AD5=" ",IF(AC5=" ",IF(Y5=0," ",AVERAGE(C5:P5,S5,T5)),1),0)</f>
        <v xml:space="preserve"> </v>
      </c>
      <c r="AF5" s="113" t="str">
        <f t="shared" ref="AF5:AF33" si="3">IF(AE5=" "," ",IF(AE5&gt;=4.5,"Одличан",IF(AE5&gt;=3.5,"Врло добар",IF(AE5&gt;=2.5,"Добар",IF(AE5&gt;=1.5,"Довољан",IF(AE5&gt;=1,"Недовољан","Неоцењен"))))))</f>
        <v xml:space="preserve"> </v>
      </c>
      <c r="AH5" s="251" t="str">
        <f t="shared" ref="AH5:AH33" si="4">IF(AD5=" ",AC5,0)</f>
        <v xml:space="preserve"> </v>
      </c>
    </row>
    <row r="6" spans="1:36" x14ac:dyDescent="0.2">
      <c r="A6" s="197">
        <v>3</v>
      </c>
      <c r="B6" s="216"/>
      <c r="C6" s="10"/>
      <c r="D6" s="11"/>
      <c r="E6" s="11"/>
      <c r="F6" s="11"/>
      <c r="G6" s="11"/>
      <c r="H6" s="11"/>
      <c r="I6" s="11"/>
      <c r="J6" s="11"/>
      <c r="K6" s="11"/>
      <c r="L6" s="11"/>
      <c r="M6" s="11"/>
      <c r="N6" s="11"/>
      <c r="O6" s="11"/>
      <c r="P6" s="11"/>
      <c r="Q6" s="446"/>
      <c r="R6" s="446"/>
      <c r="S6" s="11"/>
      <c r="T6" s="11"/>
      <c r="U6" s="11"/>
      <c r="V6" s="446"/>
      <c r="W6" s="446"/>
      <c r="X6" s="446"/>
      <c r="Y6" s="12"/>
      <c r="Z6" s="189"/>
      <c r="AA6" s="190"/>
      <c r="AB6" s="181">
        <f t="shared" si="2"/>
        <v>0</v>
      </c>
      <c r="AC6" s="182" t="str">
        <f t="shared" si="0"/>
        <v xml:space="preserve"> </v>
      </c>
      <c r="AD6" s="180" t="str">
        <f t="shared" si="1"/>
        <v xml:space="preserve"> </v>
      </c>
      <c r="AE6" s="179" t="str">
        <f>IF(AD6=" ",IF(AC6=" ",IF(Y6=0," ",AVERAGE(C6:P6,S6,T6)),1),0)</f>
        <v xml:space="preserve"> </v>
      </c>
      <c r="AF6" s="180" t="str">
        <f t="shared" si="3"/>
        <v xml:space="preserve"> </v>
      </c>
      <c r="AH6" s="251" t="str">
        <f t="shared" si="4"/>
        <v xml:space="preserve"> </v>
      </c>
    </row>
    <row r="7" spans="1:36" x14ac:dyDescent="0.2">
      <c r="A7" s="196">
        <v>4</v>
      </c>
      <c r="B7" s="215"/>
      <c r="C7" s="107"/>
      <c r="D7" s="108"/>
      <c r="E7" s="108"/>
      <c r="F7" s="108"/>
      <c r="G7" s="108"/>
      <c r="H7" s="108"/>
      <c r="I7" s="108"/>
      <c r="J7" s="108"/>
      <c r="K7" s="108"/>
      <c r="L7" s="108"/>
      <c r="M7" s="108"/>
      <c r="N7" s="108"/>
      <c r="O7" s="108"/>
      <c r="P7" s="108"/>
      <c r="Q7" s="447"/>
      <c r="R7" s="445"/>
      <c r="S7" s="108"/>
      <c r="T7" s="108"/>
      <c r="U7" s="108"/>
      <c r="V7" s="449"/>
      <c r="W7" s="449"/>
      <c r="X7" s="445"/>
      <c r="Y7" s="109"/>
      <c r="Z7" s="187"/>
      <c r="AA7" s="188"/>
      <c r="AB7" s="111">
        <f t="shared" si="2"/>
        <v>0</v>
      </c>
      <c r="AC7" s="112" t="str">
        <f t="shared" si="0"/>
        <v xml:space="preserve"> </v>
      </c>
      <c r="AD7" s="113" t="str">
        <f t="shared" si="1"/>
        <v xml:space="preserve"> </v>
      </c>
      <c r="AE7" s="159" t="str">
        <f>IF(AD7=" ",IF(AC7=" ",IF(Y7=0," ",AVERAGE(C7:P7,S7,T7)),1),0)</f>
        <v xml:space="preserve"> </v>
      </c>
      <c r="AF7" s="113" t="str">
        <f t="shared" si="3"/>
        <v xml:space="preserve"> </v>
      </c>
      <c r="AH7" s="251" t="str">
        <f t="shared" si="4"/>
        <v xml:space="preserve"> </v>
      </c>
    </row>
    <row r="8" spans="1:36" x14ac:dyDescent="0.2">
      <c r="A8" s="197">
        <v>5</v>
      </c>
      <c r="B8" s="216"/>
      <c r="C8" s="10"/>
      <c r="D8" s="11"/>
      <c r="E8" s="11"/>
      <c r="F8" s="11"/>
      <c r="G8" s="11"/>
      <c r="H8" s="11"/>
      <c r="I8" s="11"/>
      <c r="J8" s="11"/>
      <c r="K8" s="11"/>
      <c r="L8" s="11"/>
      <c r="M8" s="11"/>
      <c r="N8" s="11"/>
      <c r="O8" s="11"/>
      <c r="P8" s="11"/>
      <c r="Q8" s="446"/>
      <c r="R8" s="446"/>
      <c r="S8" s="11"/>
      <c r="T8" s="11"/>
      <c r="U8" s="11"/>
      <c r="V8" s="446"/>
      <c r="W8" s="446"/>
      <c r="X8" s="446"/>
      <c r="Y8" s="12"/>
      <c r="Z8" s="189"/>
      <c r="AA8" s="190"/>
      <c r="AB8" s="180">
        <f t="shared" si="2"/>
        <v>0</v>
      </c>
      <c r="AC8" s="182" t="str">
        <f t="shared" si="0"/>
        <v xml:space="preserve"> </v>
      </c>
      <c r="AD8" s="180" t="str">
        <f t="shared" si="1"/>
        <v xml:space="preserve"> </v>
      </c>
      <c r="AE8" s="179" t="str">
        <f>IF(AD8=" ",IF(AC8=" ",IF(Y8=0," ",AVERAGE(C8:P8,S8,T8)),1),0)</f>
        <v xml:space="preserve"> </v>
      </c>
      <c r="AF8" s="180" t="str">
        <f t="shared" si="3"/>
        <v xml:space="preserve"> </v>
      </c>
      <c r="AH8" s="251" t="str">
        <f t="shared" si="4"/>
        <v xml:space="preserve"> </v>
      </c>
    </row>
    <row r="9" spans="1:36" x14ac:dyDescent="0.2">
      <c r="A9" s="196">
        <v>6</v>
      </c>
      <c r="B9" s="215"/>
      <c r="C9" s="107"/>
      <c r="D9" s="108"/>
      <c r="E9" s="108"/>
      <c r="F9" s="108"/>
      <c r="G9" s="108"/>
      <c r="H9" s="108"/>
      <c r="I9" s="108"/>
      <c r="J9" s="108"/>
      <c r="K9" s="108"/>
      <c r="L9" s="108"/>
      <c r="M9" s="108"/>
      <c r="N9" s="108"/>
      <c r="O9" s="108"/>
      <c r="P9" s="108"/>
      <c r="Q9" s="447"/>
      <c r="R9" s="445"/>
      <c r="S9" s="108"/>
      <c r="T9" s="108"/>
      <c r="U9" s="108"/>
      <c r="V9" s="447"/>
      <c r="W9" s="447"/>
      <c r="X9" s="445"/>
      <c r="Y9" s="109"/>
      <c r="Z9" s="187"/>
      <c r="AA9" s="188"/>
      <c r="AB9" s="114">
        <f t="shared" si="2"/>
        <v>0</v>
      </c>
      <c r="AC9" s="112" t="str">
        <f t="shared" si="0"/>
        <v xml:space="preserve"> </v>
      </c>
      <c r="AD9" s="113" t="str">
        <f t="shared" si="1"/>
        <v xml:space="preserve"> </v>
      </c>
      <c r="AE9" s="159" t="str">
        <f t="shared" ref="AE9:AE33" si="5">IF(AD9=" ",IF(AC9=" ",IF(Y9=0," ",AVERAGE(C9:P9,S9,T9)),1),0)</f>
        <v xml:space="preserve"> </v>
      </c>
      <c r="AF9" s="113" t="str">
        <f t="shared" si="3"/>
        <v xml:space="preserve"> </v>
      </c>
      <c r="AH9" s="251" t="str">
        <f t="shared" si="4"/>
        <v xml:space="preserve"> </v>
      </c>
    </row>
    <row r="10" spans="1:36" x14ac:dyDescent="0.2">
      <c r="A10" s="197">
        <v>7</v>
      </c>
      <c r="B10" s="216"/>
      <c r="C10" s="10"/>
      <c r="D10" s="11"/>
      <c r="E10" s="11"/>
      <c r="F10" s="11"/>
      <c r="G10" s="11"/>
      <c r="H10" s="11"/>
      <c r="I10" s="11"/>
      <c r="J10" s="11"/>
      <c r="K10" s="11"/>
      <c r="L10" s="11"/>
      <c r="M10" s="11"/>
      <c r="N10" s="11"/>
      <c r="O10" s="11"/>
      <c r="P10" s="11"/>
      <c r="Q10" s="446"/>
      <c r="R10" s="446"/>
      <c r="S10" s="11"/>
      <c r="T10" s="11"/>
      <c r="U10" s="11"/>
      <c r="V10" s="446"/>
      <c r="W10" s="446"/>
      <c r="X10" s="446"/>
      <c r="Y10" s="12"/>
      <c r="Z10" s="189"/>
      <c r="AA10" s="191"/>
      <c r="AB10" s="181">
        <f t="shared" si="2"/>
        <v>0</v>
      </c>
      <c r="AC10" s="182" t="str">
        <f t="shared" si="0"/>
        <v xml:space="preserve"> </v>
      </c>
      <c r="AD10" s="180" t="str">
        <f t="shared" si="1"/>
        <v xml:space="preserve"> </v>
      </c>
      <c r="AE10" s="179" t="str">
        <f t="shared" si="5"/>
        <v xml:space="preserve"> </v>
      </c>
      <c r="AF10" s="180" t="str">
        <f t="shared" si="3"/>
        <v xml:space="preserve"> </v>
      </c>
      <c r="AH10" s="251" t="str">
        <f t="shared" si="4"/>
        <v xml:space="preserve"> </v>
      </c>
    </row>
    <row r="11" spans="1:36" x14ac:dyDescent="0.2">
      <c r="A11" s="196">
        <v>8</v>
      </c>
      <c r="B11" s="215"/>
      <c r="C11" s="107"/>
      <c r="D11" s="108"/>
      <c r="E11" s="108"/>
      <c r="F11" s="108"/>
      <c r="G11" s="108"/>
      <c r="H11" s="108"/>
      <c r="I11" s="108"/>
      <c r="J11" s="108"/>
      <c r="K11" s="108"/>
      <c r="L11" s="108"/>
      <c r="M11" s="108"/>
      <c r="N11" s="108"/>
      <c r="O11" s="108"/>
      <c r="P11" s="108"/>
      <c r="Q11" s="447"/>
      <c r="R11" s="445"/>
      <c r="S11" s="108"/>
      <c r="T11" s="108"/>
      <c r="U11" s="108"/>
      <c r="V11" s="447"/>
      <c r="W11" s="447"/>
      <c r="X11" s="445"/>
      <c r="Y11" s="109"/>
      <c r="Z11" s="187"/>
      <c r="AA11" s="188"/>
      <c r="AB11" s="111">
        <f t="shared" si="2"/>
        <v>0</v>
      </c>
      <c r="AC11" s="112" t="str">
        <f t="shared" si="0"/>
        <v xml:space="preserve"> </v>
      </c>
      <c r="AD11" s="113" t="str">
        <f t="shared" si="1"/>
        <v xml:space="preserve"> </v>
      </c>
      <c r="AE11" s="159" t="str">
        <f t="shared" si="5"/>
        <v xml:space="preserve"> </v>
      </c>
      <c r="AF11" s="113" t="str">
        <f t="shared" si="3"/>
        <v xml:space="preserve"> </v>
      </c>
      <c r="AH11" s="251" t="str">
        <f t="shared" si="4"/>
        <v xml:space="preserve"> </v>
      </c>
    </row>
    <row r="12" spans="1:36" x14ac:dyDescent="0.2">
      <c r="A12" s="197">
        <v>9</v>
      </c>
      <c r="B12" s="216"/>
      <c r="C12" s="10"/>
      <c r="D12" s="11"/>
      <c r="E12" s="11"/>
      <c r="F12" s="11"/>
      <c r="G12" s="11"/>
      <c r="H12" s="11"/>
      <c r="I12" s="11"/>
      <c r="J12" s="11"/>
      <c r="K12" s="11"/>
      <c r="L12" s="11"/>
      <c r="M12" s="11"/>
      <c r="N12" s="11"/>
      <c r="O12" s="11"/>
      <c r="P12" s="11"/>
      <c r="Q12" s="446"/>
      <c r="R12" s="446"/>
      <c r="S12" s="11"/>
      <c r="T12" s="11"/>
      <c r="U12" s="11"/>
      <c r="V12" s="446"/>
      <c r="W12" s="446"/>
      <c r="X12" s="446"/>
      <c r="Y12" s="12"/>
      <c r="Z12" s="189"/>
      <c r="AA12" s="191"/>
      <c r="AB12" s="181">
        <f t="shared" si="2"/>
        <v>0</v>
      </c>
      <c r="AC12" s="182" t="str">
        <f t="shared" si="0"/>
        <v xml:space="preserve"> </v>
      </c>
      <c r="AD12" s="180" t="str">
        <f t="shared" si="1"/>
        <v xml:space="preserve"> </v>
      </c>
      <c r="AE12" s="179" t="str">
        <f t="shared" si="5"/>
        <v xml:space="preserve"> </v>
      </c>
      <c r="AF12" s="180" t="str">
        <f t="shared" si="3"/>
        <v xml:space="preserve"> </v>
      </c>
      <c r="AH12" s="251" t="str">
        <f t="shared" si="4"/>
        <v xml:space="preserve"> </v>
      </c>
    </row>
    <row r="13" spans="1:36" x14ac:dyDescent="0.2">
      <c r="A13" s="196">
        <v>10</v>
      </c>
      <c r="B13" s="215"/>
      <c r="C13" s="107"/>
      <c r="D13" s="108"/>
      <c r="E13" s="108"/>
      <c r="F13" s="108"/>
      <c r="G13" s="108"/>
      <c r="H13" s="108"/>
      <c r="I13" s="108"/>
      <c r="J13" s="108"/>
      <c r="K13" s="108"/>
      <c r="L13" s="108"/>
      <c r="M13" s="108"/>
      <c r="N13" s="108"/>
      <c r="O13" s="108"/>
      <c r="P13" s="108"/>
      <c r="Q13" s="447"/>
      <c r="R13" s="445"/>
      <c r="S13" s="108"/>
      <c r="T13" s="108"/>
      <c r="U13" s="108"/>
      <c r="V13" s="447"/>
      <c r="W13" s="447"/>
      <c r="X13" s="445"/>
      <c r="Y13" s="109"/>
      <c r="Z13" s="187"/>
      <c r="AA13" s="188"/>
      <c r="AB13" s="111">
        <f t="shared" si="2"/>
        <v>0</v>
      </c>
      <c r="AC13" s="112" t="str">
        <f t="shared" si="0"/>
        <v xml:space="preserve"> </v>
      </c>
      <c r="AD13" s="113" t="str">
        <f t="shared" si="1"/>
        <v xml:space="preserve"> </v>
      </c>
      <c r="AE13" s="159" t="str">
        <f t="shared" si="5"/>
        <v xml:space="preserve"> </v>
      </c>
      <c r="AF13" s="113" t="str">
        <f t="shared" si="3"/>
        <v xml:space="preserve"> </v>
      </c>
      <c r="AH13" s="251" t="str">
        <f t="shared" si="4"/>
        <v xml:space="preserve"> </v>
      </c>
    </row>
    <row r="14" spans="1:36" x14ac:dyDescent="0.2">
      <c r="A14" s="197">
        <v>11</v>
      </c>
      <c r="B14" s="216"/>
      <c r="C14" s="10"/>
      <c r="D14" s="11"/>
      <c r="E14" s="11"/>
      <c r="F14" s="11"/>
      <c r="G14" s="11"/>
      <c r="H14" s="11"/>
      <c r="I14" s="11"/>
      <c r="J14" s="11"/>
      <c r="K14" s="11"/>
      <c r="L14" s="11"/>
      <c r="M14" s="11"/>
      <c r="N14" s="11"/>
      <c r="O14" s="11"/>
      <c r="P14" s="11"/>
      <c r="Q14" s="446"/>
      <c r="R14" s="446"/>
      <c r="S14" s="11"/>
      <c r="T14" s="11"/>
      <c r="U14" s="11"/>
      <c r="V14" s="446"/>
      <c r="W14" s="446"/>
      <c r="X14" s="446"/>
      <c r="Y14" s="12"/>
      <c r="Z14" s="189"/>
      <c r="AA14" s="191"/>
      <c r="AB14" s="181">
        <f t="shared" si="2"/>
        <v>0</v>
      </c>
      <c r="AC14" s="182" t="str">
        <f t="shared" si="0"/>
        <v xml:space="preserve"> </v>
      </c>
      <c r="AD14" s="180" t="str">
        <f t="shared" si="1"/>
        <v xml:space="preserve"> </v>
      </c>
      <c r="AE14" s="179" t="str">
        <f t="shared" si="5"/>
        <v xml:space="preserve"> </v>
      </c>
      <c r="AF14" s="180" t="str">
        <f t="shared" si="3"/>
        <v xml:space="preserve"> </v>
      </c>
      <c r="AH14" s="251" t="str">
        <f t="shared" si="4"/>
        <v xml:space="preserve"> </v>
      </c>
    </row>
    <row r="15" spans="1:36" x14ac:dyDescent="0.2">
      <c r="A15" s="196">
        <v>12</v>
      </c>
      <c r="B15" s="215"/>
      <c r="C15" s="107"/>
      <c r="D15" s="108"/>
      <c r="E15" s="108"/>
      <c r="F15" s="108"/>
      <c r="G15" s="108"/>
      <c r="H15" s="108"/>
      <c r="I15" s="108"/>
      <c r="J15" s="108"/>
      <c r="K15" s="108"/>
      <c r="L15" s="108"/>
      <c r="M15" s="108"/>
      <c r="N15" s="108"/>
      <c r="O15" s="108"/>
      <c r="P15" s="108"/>
      <c r="Q15" s="447"/>
      <c r="R15" s="445"/>
      <c r="S15" s="108"/>
      <c r="T15" s="108"/>
      <c r="U15" s="108"/>
      <c r="V15" s="447"/>
      <c r="W15" s="447"/>
      <c r="X15" s="445"/>
      <c r="Y15" s="109"/>
      <c r="Z15" s="187"/>
      <c r="AA15" s="188"/>
      <c r="AB15" s="113">
        <f t="shared" si="2"/>
        <v>0</v>
      </c>
      <c r="AC15" s="112" t="str">
        <f t="shared" si="0"/>
        <v xml:space="preserve"> </v>
      </c>
      <c r="AD15" s="113" t="str">
        <f t="shared" si="1"/>
        <v xml:space="preserve"> </v>
      </c>
      <c r="AE15" s="159" t="str">
        <f t="shared" si="5"/>
        <v xml:space="preserve"> </v>
      </c>
      <c r="AF15" s="113" t="str">
        <f t="shared" si="3"/>
        <v xml:space="preserve"> </v>
      </c>
      <c r="AH15" s="251" t="str">
        <f t="shared" si="4"/>
        <v xml:space="preserve"> </v>
      </c>
    </row>
    <row r="16" spans="1:36" x14ac:dyDescent="0.2">
      <c r="A16" s="197">
        <v>13</v>
      </c>
      <c r="B16" s="216"/>
      <c r="C16" s="10"/>
      <c r="D16" s="11"/>
      <c r="E16" s="11"/>
      <c r="F16" s="11"/>
      <c r="G16" s="11"/>
      <c r="H16" s="11"/>
      <c r="I16" s="11"/>
      <c r="J16" s="11"/>
      <c r="K16" s="11"/>
      <c r="L16" s="11"/>
      <c r="M16" s="11"/>
      <c r="N16" s="11"/>
      <c r="O16" s="11"/>
      <c r="P16" s="11"/>
      <c r="Q16" s="446"/>
      <c r="R16" s="446"/>
      <c r="S16" s="11"/>
      <c r="T16" s="11"/>
      <c r="U16" s="11"/>
      <c r="V16" s="446"/>
      <c r="W16" s="446"/>
      <c r="X16" s="446"/>
      <c r="Y16" s="12"/>
      <c r="Z16" s="189"/>
      <c r="AA16" s="191"/>
      <c r="AB16" s="180">
        <f t="shared" si="2"/>
        <v>0</v>
      </c>
      <c r="AC16" s="182" t="str">
        <f t="shared" si="0"/>
        <v xml:space="preserve"> </v>
      </c>
      <c r="AD16" s="180" t="str">
        <f t="shared" si="1"/>
        <v xml:space="preserve"> </v>
      </c>
      <c r="AE16" s="179" t="str">
        <f t="shared" si="5"/>
        <v xml:space="preserve"> </v>
      </c>
      <c r="AF16" s="183" t="str">
        <f t="shared" si="3"/>
        <v xml:space="preserve"> </v>
      </c>
      <c r="AH16" s="251" t="str">
        <f t="shared" si="4"/>
        <v xml:space="preserve"> </v>
      </c>
    </row>
    <row r="17" spans="1:34" x14ac:dyDescent="0.2">
      <c r="A17" s="196">
        <v>14</v>
      </c>
      <c r="B17" s="215"/>
      <c r="C17" s="107"/>
      <c r="D17" s="108"/>
      <c r="E17" s="108"/>
      <c r="F17" s="108"/>
      <c r="G17" s="108"/>
      <c r="H17" s="108"/>
      <c r="I17" s="108"/>
      <c r="J17" s="108"/>
      <c r="K17" s="108"/>
      <c r="L17" s="108"/>
      <c r="M17" s="108"/>
      <c r="N17" s="108"/>
      <c r="O17" s="108"/>
      <c r="P17" s="108"/>
      <c r="Q17" s="447"/>
      <c r="R17" s="445"/>
      <c r="S17" s="108"/>
      <c r="T17" s="108"/>
      <c r="U17" s="108"/>
      <c r="V17" s="447"/>
      <c r="W17" s="447"/>
      <c r="X17" s="445"/>
      <c r="Y17" s="109"/>
      <c r="Z17" s="187"/>
      <c r="AA17" s="188"/>
      <c r="AB17" s="114">
        <f t="shared" si="2"/>
        <v>0</v>
      </c>
      <c r="AC17" s="112" t="str">
        <f t="shared" si="0"/>
        <v xml:space="preserve"> </v>
      </c>
      <c r="AD17" s="113" t="str">
        <f t="shared" si="1"/>
        <v xml:space="preserve"> </v>
      </c>
      <c r="AE17" s="159" t="str">
        <f t="shared" si="5"/>
        <v xml:space="preserve"> </v>
      </c>
      <c r="AF17" s="111" t="str">
        <f t="shared" si="3"/>
        <v xml:space="preserve"> </v>
      </c>
      <c r="AH17" s="251" t="str">
        <f t="shared" si="4"/>
        <v xml:space="preserve"> </v>
      </c>
    </row>
    <row r="18" spans="1:34" x14ac:dyDescent="0.2">
      <c r="A18" s="197">
        <v>15</v>
      </c>
      <c r="B18" s="216"/>
      <c r="C18" s="10"/>
      <c r="D18" s="11"/>
      <c r="E18" s="11"/>
      <c r="F18" s="11"/>
      <c r="G18" s="11"/>
      <c r="H18" s="11"/>
      <c r="I18" s="11"/>
      <c r="J18" s="11"/>
      <c r="K18" s="11"/>
      <c r="L18" s="11"/>
      <c r="M18" s="11"/>
      <c r="N18" s="11"/>
      <c r="O18" s="11"/>
      <c r="P18" s="11"/>
      <c r="Q18" s="446"/>
      <c r="R18" s="446"/>
      <c r="S18" s="11"/>
      <c r="T18" s="11"/>
      <c r="U18" s="11"/>
      <c r="V18" s="446"/>
      <c r="W18" s="446"/>
      <c r="X18" s="446"/>
      <c r="Y18" s="12"/>
      <c r="Z18" s="189"/>
      <c r="AA18" s="191"/>
      <c r="AB18" s="181">
        <f t="shared" si="2"/>
        <v>0</v>
      </c>
      <c r="AC18" s="182" t="str">
        <f t="shared" si="0"/>
        <v xml:space="preserve"> </v>
      </c>
      <c r="AD18" s="180" t="str">
        <f t="shared" si="1"/>
        <v xml:space="preserve"> </v>
      </c>
      <c r="AE18" s="179" t="str">
        <f t="shared" si="5"/>
        <v xml:space="preserve"> </v>
      </c>
      <c r="AF18" s="181" t="str">
        <f t="shared" si="3"/>
        <v xml:space="preserve"> </v>
      </c>
      <c r="AH18" s="251" t="str">
        <f t="shared" si="4"/>
        <v xml:space="preserve"> </v>
      </c>
    </row>
    <row r="19" spans="1:34" x14ac:dyDescent="0.2">
      <c r="A19" s="196">
        <v>16</v>
      </c>
      <c r="B19" s="431"/>
      <c r="C19" s="107"/>
      <c r="D19" s="108"/>
      <c r="E19" s="108"/>
      <c r="F19" s="108"/>
      <c r="G19" s="108"/>
      <c r="H19" s="108"/>
      <c r="I19" s="108"/>
      <c r="J19" s="108"/>
      <c r="K19" s="108"/>
      <c r="L19" s="108"/>
      <c r="M19" s="108"/>
      <c r="N19" s="108"/>
      <c r="O19" s="108"/>
      <c r="P19" s="108"/>
      <c r="Q19" s="447"/>
      <c r="R19" s="445"/>
      <c r="S19" s="108"/>
      <c r="T19" s="108"/>
      <c r="U19" s="108"/>
      <c r="V19" s="447"/>
      <c r="W19" s="447"/>
      <c r="X19" s="445"/>
      <c r="Y19" s="109"/>
      <c r="Z19" s="110"/>
      <c r="AA19" s="106"/>
      <c r="AB19" s="111">
        <f t="shared" si="2"/>
        <v>0</v>
      </c>
      <c r="AC19" s="112" t="str">
        <f t="shared" si="0"/>
        <v xml:space="preserve"> </v>
      </c>
      <c r="AD19" s="113" t="str">
        <f t="shared" si="1"/>
        <v xml:space="preserve"> </v>
      </c>
      <c r="AE19" s="159" t="str">
        <f t="shared" si="5"/>
        <v xml:space="preserve"> </v>
      </c>
      <c r="AF19" s="111" t="str">
        <f t="shared" si="3"/>
        <v xml:space="preserve"> </v>
      </c>
      <c r="AH19" s="251" t="str">
        <f t="shared" si="4"/>
        <v xml:space="preserve"> </v>
      </c>
    </row>
    <row r="20" spans="1:34" x14ac:dyDescent="0.2">
      <c r="A20" s="197">
        <v>17</v>
      </c>
      <c r="B20" s="432"/>
      <c r="C20" s="283"/>
      <c r="D20" s="284"/>
      <c r="E20" s="284"/>
      <c r="F20" s="284"/>
      <c r="G20" s="284"/>
      <c r="H20" s="284"/>
      <c r="I20" s="284"/>
      <c r="J20" s="284"/>
      <c r="K20" s="284"/>
      <c r="L20" s="284"/>
      <c r="M20" s="284"/>
      <c r="N20" s="284"/>
      <c r="O20" s="284"/>
      <c r="P20" s="284"/>
      <c r="Q20" s="448"/>
      <c r="R20" s="448"/>
      <c r="S20" s="284"/>
      <c r="T20" s="284"/>
      <c r="U20" s="284"/>
      <c r="V20" s="448"/>
      <c r="W20" s="448"/>
      <c r="X20" s="448"/>
      <c r="Y20" s="285"/>
      <c r="Z20" s="286"/>
      <c r="AA20" s="190"/>
      <c r="AB20" s="181">
        <f t="shared" si="2"/>
        <v>0</v>
      </c>
      <c r="AC20" s="182" t="str">
        <f t="shared" si="0"/>
        <v xml:space="preserve"> </v>
      </c>
      <c r="AD20" s="180" t="str">
        <f t="shared" si="1"/>
        <v xml:space="preserve"> </v>
      </c>
      <c r="AE20" s="179" t="str">
        <f t="shared" si="5"/>
        <v xml:space="preserve"> </v>
      </c>
      <c r="AF20" s="181" t="str">
        <f t="shared" si="3"/>
        <v xml:space="preserve"> </v>
      </c>
      <c r="AH20" s="251" t="str">
        <f t="shared" si="4"/>
        <v xml:space="preserve"> </v>
      </c>
    </row>
    <row r="21" spans="1:34" x14ac:dyDescent="0.2">
      <c r="A21" s="196">
        <v>18</v>
      </c>
      <c r="B21" s="287"/>
      <c r="C21" s="288"/>
      <c r="D21" s="289"/>
      <c r="E21" s="289"/>
      <c r="F21" s="289"/>
      <c r="G21" s="289"/>
      <c r="H21" s="289"/>
      <c r="I21" s="289"/>
      <c r="J21" s="289"/>
      <c r="K21" s="289"/>
      <c r="L21" s="289"/>
      <c r="M21" s="289"/>
      <c r="N21" s="289"/>
      <c r="O21" s="289"/>
      <c r="P21" s="289"/>
      <c r="Q21" s="445"/>
      <c r="R21" s="445"/>
      <c r="S21" s="289"/>
      <c r="T21" s="289"/>
      <c r="U21" s="289"/>
      <c r="V21" s="445"/>
      <c r="W21" s="445"/>
      <c r="X21" s="445"/>
      <c r="Y21" s="290"/>
      <c r="Z21" s="291"/>
      <c r="AA21" s="441"/>
      <c r="AB21" s="113">
        <f t="shared" si="2"/>
        <v>0</v>
      </c>
      <c r="AC21" s="112" t="str">
        <f t="shared" si="0"/>
        <v xml:space="preserve"> </v>
      </c>
      <c r="AD21" s="113" t="str">
        <f t="shared" si="1"/>
        <v xml:space="preserve"> </v>
      </c>
      <c r="AE21" s="159" t="str">
        <f t="shared" si="5"/>
        <v xml:space="preserve"> </v>
      </c>
      <c r="AF21" s="111" t="str">
        <f t="shared" si="3"/>
        <v xml:space="preserve"> </v>
      </c>
      <c r="AH21" s="251" t="str">
        <f t="shared" si="4"/>
        <v xml:space="preserve"> </v>
      </c>
    </row>
    <row r="22" spans="1:34" x14ac:dyDescent="0.2">
      <c r="A22" s="197">
        <v>19</v>
      </c>
      <c r="B22" s="432"/>
      <c r="C22" s="283"/>
      <c r="D22" s="284"/>
      <c r="E22" s="284"/>
      <c r="F22" s="284"/>
      <c r="G22" s="284"/>
      <c r="H22" s="284"/>
      <c r="I22" s="284"/>
      <c r="J22" s="284"/>
      <c r="K22" s="284"/>
      <c r="L22" s="284"/>
      <c r="M22" s="284"/>
      <c r="N22" s="284"/>
      <c r="O22" s="284"/>
      <c r="P22" s="284"/>
      <c r="Q22" s="448"/>
      <c r="R22" s="448"/>
      <c r="S22" s="284"/>
      <c r="T22" s="284"/>
      <c r="U22" s="284"/>
      <c r="V22" s="448"/>
      <c r="W22" s="448"/>
      <c r="X22" s="448"/>
      <c r="Y22" s="285"/>
      <c r="Z22" s="286"/>
      <c r="AA22" s="190"/>
      <c r="AB22" s="183">
        <f t="shared" si="2"/>
        <v>0</v>
      </c>
      <c r="AC22" s="182" t="str">
        <f t="shared" si="0"/>
        <v xml:space="preserve"> </v>
      </c>
      <c r="AD22" s="180" t="str">
        <f t="shared" si="1"/>
        <v xml:space="preserve"> </v>
      </c>
      <c r="AE22" s="179" t="str">
        <f t="shared" si="5"/>
        <v xml:space="preserve"> </v>
      </c>
      <c r="AF22" s="180" t="str">
        <f t="shared" si="3"/>
        <v xml:space="preserve"> </v>
      </c>
      <c r="AH22" s="251" t="str">
        <f t="shared" si="4"/>
        <v xml:space="preserve"> </v>
      </c>
    </row>
    <row r="23" spans="1:34" x14ac:dyDescent="0.2">
      <c r="A23" s="196">
        <v>20</v>
      </c>
      <c r="B23" s="287"/>
      <c r="C23" s="288"/>
      <c r="D23" s="289"/>
      <c r="E23" s="289"/>
      <c r="F23" s="289"/>
      <c r="G23" s="289"/>
      <c r="H23" s="289"/>
      <c r="I23" s="289"/>
      <c r="J23" s="289"/>
      <c r="K23" s="289"/>
      <c r="L23" s="289"/>
      <c r="M23" s="289"/>
      <c r="N23" s="289"/>
      <c r="O23" s="289"/>
      <c r="P23" s="289"/>
      <c r="Q23" s="445"/>
      <c r="R23" s="445"/>
      <c r="S23" s="289"/>
      <c r="T23" s="289"/>
      <c r="U23" s="289"/>
      <c r="V23" s="445"/>
      <c r="W23" s="445"/>
      <c r="X23" s="445"/>
      <c r="Y23" s="290"/>
      <c r="Z23" s="291"/>
      <c r="AA23" s="441"/>
      <c r="AB23" s="111">
        <f t="shared" si="2"/>
        <v>0</v>
      </c>
      <c r="AC23" s="112" t="str">
        <f t="shared" si="0"/>
        <v xml:space="preserve"> </v>
      </c>
      <c r="AD23" s="113" t="str">
        <f t="shared" si="1"/>
        <v xml:space="preserve"> </v>
      </c>
      <c r="AE23" s="159" t="str">
        <f t="shared" si="5"/>
        <v xml:space="preserve"> </v>
      </c>
      <c r="AF23" s="114" t="str">
        <f t="shared" si="3"/>
        <v xml:space="preserve"> </v>
      </c>
      <c r="AH23" s="251" t="str">
        <f t="shared" si="4"/>
        <v xml:space="preserve"> </v>
      </c>
    </row>
    <row r="24" spans="1:34" x14ac:dyDescent="0.2">
      <c r="A24" s="197">
        <v>21</v>
      </c>
      <c r="B24" s="432"/>
      <c r="C24" s="283"/>
      <c r="D24" s="284"/>
      <c r="E24" s="284"/>
      <c r="F24" s="284"/>
      <c r="G24" s="284"/>
      <c r="H24" s="284"/>
      <c r="I24" s="284"/>
      <c r="J24" s="284"/>
      <c r="K24" s="284"/>
      <c r="L24" s="284"/>
      <c r="M24" s="284"/>
      <c r="N24" s="284"/>
      <c r="O24" s="284"/>
      <c r="P24" s="284"/>
      <c r="Q24" s="448"/>
      <c r="R24" s="448"/>
      <c r="S24" s="284"/>
      <c r="T24" s="284"/>
      <c r="U24" s="284"/>
      <c r="V24" s="448"/>
      <c r="W24" s="448"/>
      <c r="X24" s="448"/>
      <c r="Y24" s="285"/>
      <c r="Z24" s="286"/>
      <c r="AA24" s="190"/>
      <c r="AB24" s="180">
        <f t="shared" si="2"/>
        <v>0</v>
      </c>
      <c r="AC24" s="182" t="str">
        <f t="shared" si="0"/>
        <v xml:space="preserve"> </v>
      </c>
      <c r="AD24" s="180" t="str">
        <f t="shared" si="1"/>
        <v xml:space="preserve"> </v>
      </c>
      <c r="AE24" s="179" t="str">
        <f>IF(AD24=" ",IF(AC24=" ",IF(Y24=0," ",AVERAGE(C24:P24,S24,T24)),1),0)</f>
        <v xml:space="preserve"> </v>
      </c>
      <c r="AF24" s="181" t="str">
        <f t="shared" si="3"/>
        <v xml:space="preserve"> </v>
      </c>
      <c r="AH24" s="251" t="str">
        <f t="shared" si="4"/>
        <v xml:space="preserve"> </v>
      </c>
    </row>
    <row r="25" spans="1:34" x14ac:dyDescent="0.2">
      <c r="A25" s="196">
        <v>22</v>
      </c>
      <c r="B25" s="287"/>
      <c r="C25" s="288"/>
      <c r="D25" s="289"/>
      <c r="E25" s="289"/>
      <c r="F25" s="289"/>
      <c r="G25" s="289"/>
      <c r="H25" s="289"/>
      <c r="I25" s="289"/>
      <c r="J25" s="289"/>
      <c r="K25" s="289"/>
      <c r="L25" s="289"/>
      <c r="M25" s="289"/>
      <c r="N25" s="289"/>
      <c r="O25" s="289"/>
      <c r="P25" s="289"/>
      <c r="Q25" s="445"/>
      <c r="R25" s="445"/>
      <c r="S25" s="289"/>
      <c r="T25" s="289"/>
      <c r="U25" s="289"/>
      <c r="V25" s="445"/>
      <c r="W25" s="445"/>
      <c r="X25" s="445"/>
      <c r="Y25" s="290"/>
      <c r="Z25" s="291"/>
      <c r="AA25" s="441"/>
      <c r="AB25" s="114">
        <f t="shared" si="2"/>
        <v>0</v>
      </c>
      <c r="AC25" s="112" t="str">
        <f t="shared" si="0"/>
        <v xml:space="preserve"> </v>
      </c>
      <c r="AD25" s="113" t="str">
        <f t="shared" si="1"/>
        <v xml:space="preserve"> </v>
      </c>
      <c r="AE25" s="159" t="str">
        <f t="shared" si="5"/>
        <v xml:space="preserve"> </v>
      </c>
      <c r="AF25" s="113" t="str">
        <f t="shared" si="3"/>
        <v xml:space="preserve"> </v>
      </c>
      <c r="AH25" s="251" t="str">
        <f t="shared" si="4"/>
        <v xml:space="preserve"> </v>
      </c>
    </row>
    <row r="26" spans="1:34" x14ac:dyDescent="0.2">
      <c r="A26" s="197">
        <v>23</v>
      </c>
      <c r="B26" s="432"/>
      <c r="C26" s="283"/>
      <c r="D26" s="284"/>
      <c r="E26" s="284"/>
      <c r="F26" s="284"/>
      <c r="G26" s="284"/>
      <c r="H26" s="284"/>
      <c r="I26" s="284"/>
      <c r="J26" s="284"/>
      <c r="K26" s="284"/>
      <c r="L26" s="284"/>
      <c r="M26" s="284"/>
      <c r="N26" s="284"/>
      <c r="O26" s="284"/>
      <c r="P26" s="284"/>
      <c r="Q26" s="448"/>
      <c r="R26" s="448"/>
      <c r="S26" s="284"/>
      <c r="T26" s="284"/>
      <c r="U26" s="284"/>
      <c r="V26" s="448"/>
      <c r="W26" s="448"/>
      <c r="X26" s="448"/>
      <c r="Y26" s="285"/>
      <c r="Z26" s="286"/>
      <c r="AA26" s="190"/>
      <c r="AB26" s="181">
        <f t="shared" si="2"/>
        <v>0</v>
      </c>
      <c r="AC26" s="182" t="str">
        <f t="shared" si="0"/>
        <v xml:space="preserve"> </v>
      </c>
      <c r="AD26" s="180" t="str">
        <f t="shared" si="1"/>
        <v xml:space="preserve"> </v>
      </c>
      <c r="AE26" s="179" t="str">
        <f t="shared" si="5"/>
        <v xml:space="preserve"> </v>
      </c>
      <c r="AF26" s="180" t="str">
        <f t="shared" si="3"/>
        <v xml:space="preserve"> </v>
      </c>
      <c r="AH26" s="251" t="str">
        <f t="shared" si="4"/>
        <v xml:space="preserve"> </v>
      </c>
    </row>
    <row r="27" spans="1:34" x14ac:dyDescent="0.2">
      <c r="A27" s="196">
        <v>24</v>
      </c>
      <c r="B27" s="287"/>
      <c r="C27" s="288"/>
      <c r="D27" s="289"/>
      <c r="E27" s="289"/>
      <c r="F27" s="289"/>
      <c r="G27" s="289"/>
      <c r="H27" s="289"/>
      <c r="I27" s="289"/>
      <c r="J27" s="289"/>
      <c r="K27" s="289"/>
      <c r="L27" s="289"/>
      <c r="M27" s="289"/>
      <c r="N27" s="289"/>
      <c r="O27" s="289"/>
      <c r="P27" s="289"/>
      <c r="Q27" s="445"/>
      <c r="R27" s="445"/>
      <c r="S27" s="289"/>
      <c r="T27" s="289"/>
      <c r="U27" s="289"/>
      <c r="V27" s="445"/>
      <c r="W27" s="445"/>
      <c r="X27" s="445"/>
      <c r="Y27" s="290"/>
      <c r="Z27" s="291"/>
      <c r="AA27" s="441"/>
      <c r="AB27" s="111">
        <f t="shared" si="2"/>
        <v>0</v>
      </c>
      <c r="AC27" s="112" t="str">
        <f t="shared" si="0"/>
        <v xml:space="preserve"> </v>
      </c>
      <c r="AD27" s="113" t="str">
        <f t="shared" si="1"/>
        <v xml:space="preserve"> </v>
      </c>
      <c r="AE27" s="159" t="str">
        <f t="shared" si="5"/>
        <v xml:space="preserve"> </v>
      </c>
      <c r="AF27" s="114" t="str">
        <f t="shared" si="3"/>
        <v xml:space="preserve"> </v>
      </c>
      <c r="AH27" s="251" t="str">
        <f t="shared" si="4"/>
        <v xml:space="preserve"> </v>
      </c>
    </row>
    <row r="28" spans="1:34" x14ac:dyDescent="0.2">
      <c r="A28" s="197">
        <v>25</v>
      </c>
      <c r="B28" s="432"/>
      <c r="C28" s="283"/>
      <c r="D28" s="284"/>
      <c r="E28" s="284"/>
      <c r="F28" s="284"/>
      <c r="G28" s="284"/>
      <c r="H28" s="284"/>
      <c r="I28" s="284"/>
      <c r="J28" s="284"/>
      <c r="K28" s="284"/>
      <c r="L28" s="284"/>
      <c r="M28" s="284"/>
      <c r="N28" s="284"/>
      <c r="O28" s="284"/>
      <c r="P28" s="284"/>
      <c r="Q28" s="448"/>
      <c r="R28" s="448"/>
      <c r="S28" s="284"/>
      <c r="T28" s="284"/>
      <c r="U28" s="284"/>
      <c r="V28" s="448"/>
      <c r="W28" s="448"/>
      <c r="X28" s="448"/>
      <c r="Y28" s="285"/>
      <c r="Z28" s="286"/>
      <c r="AA28" s="190"/>
      <c r="AB28" s="180">
        <f t="shared" si="2"/>
        <v>0</v>
      </c>
      <c r="AC28" s="182" t="str">
        <f t="shared" si="0"/>
        <v xml:space="preserve"> </v>
      </c>
      <c r="AD28" s="180" t="str">
        <f t="shared" si="1"/>
        <v xml:space="preserve"> </v>
      </c>
      <c r="AE28" s="179" t="str">
        <f t="shared" si="5"/>
        <v xml:space="preserve"> </v>
      </c>
      <c r="AF28" s="180" t="str">
        <f t="shared" si="3"/>
        <v xml:space="preserve"> </v>
      </c>
      <c r="AH28" s="251" t="str">
        <f t="shared" si="4"/>
        <v xml:space="preserve"> </v>
      </c>
    </row>
    <row r="29" spans="1:34" x14ac:dyDescent="0.2">
      <c r="A29" s="196">
        <v>26</v>
      </c>
      <c r="B29" s="287"/>
      <c r="C29" s="288"/>
      <c r="D29" s="289"/>
      <c r="E29" s="289"/>
      <c r="F29" s="289"/>
      <c r="G29" s="289"/>
      <c r="H29" s="289"/>
      <c r="I29" s="289"/>
      <c r="J29" s="289"/>
      <c r="K29" s="289"/>
      <c r="L29" s="289"/>
      <c r="M29" s="289"/>
      <c r="N29" s="289"/>
      <c r="O29" s="289"/>
      <c r="P29" s="289"/>
      <c r="Q29" s="445"/>
      <c r="R29" s="445"/>
      <c r="S29" s="289"/>
      <c r="T29" s="289"/>
      <c r="U29" s="289"/>
      <c r="V29" s="445"/>
      <c r="W29" s="445"/>
      <c r="X29" s="445"/>
      <c r="Y29" s="290"/>
      <c r="Z29" s="291"/>
      <c r="AA29" s="441"/>
      <c r="AB29" s="114">
        <f t="shared" si="2"/>
        <v>0</v>
      </c>
      <c r="AC29" s="112" t="str">
        <f t="shared" si="0"/>
        <v xml:space="preserve"> </v>
      </c>
      <c r="AD29" s="113" t="str">
        <f t="shared" si="1"/>
        <v xml:space="preserve"> </v>
      </c>
      <c r="AE29" s="159" t="str">
        <f t="shared" si="5"/>
        <v xml:space="preserve"> </v>
      </c>
      <c r="AF29" s="114" t="str">
        <f t="shared" si="3"/>
        <v xml:space="preserve"> </v>
      </c>
      <c r="AH29" s="251" t="str">
        <f t="shared" si="4"/>
        <v xml:space="preserve"> </v>
      </c>
    </row>
    <row r="30" spans="1:34" x14ac:dyDescent="0.2">
      <c r="A30" s="197">
        <v>27</v>
      </c>
      <c r="B30" s="219"/>
      <c r="C30" s="283"/>
      <c r="D30" s="284"/>
      <c r="E30" s="284"/>
      <c r="F30" s="284"/>
      <c r="G30" s="284"/>
      <c r="H30" s="284"/>
      <c r="I30" s="284"/>
      <c r="J30" s="284"/>
      <c r="K30" s="284"/>
      <c r="L30" s="284"/>
      <c r="M30" s="284"/>
      <c r="N30" s="284"/>
      <c r="O30" s="284"/>
      <c r="P30" s="284"/>
      <c r="Q30" s="448"/>
      <c r="R30" s="448"/>
      <c r="S30" s="284"/>
      <c r="T30" s="284"/>
      <c r="U30" s="284"/>
      <c r="V30" s="448"/>
      <c r="W30" s="448"/>
      <c r="X30" s="448"/>
      <c r="Y30" s="285"/>
      <c r="Z30" s="286"/>
      <c r="AA30" s="191"/>
      <c r="AB30" s="181">
        <f t="shared" si="2"/>
        <v>0</v>
      </c>
      <c r="AC30" s="182" t="str">
        <f t="shared" si="0"/>
        <v xml:space="preserve"> </v>
      </c>
      <c r="AD30" s="180" t="str">
        <f t="shared" si="1"/>
        <v xml:space="preserve"> </v>
      </c>
      <c r="AE30" s="179" t="str">
        <f t="shared" si="5"/>
        <v xml:space="preserve"> </v>
      </c>
      <c r="AF30" s="181" t="str">
        <f t="shared" si="3"/>
        <v xml:space="preserve"> </v>
      </c>
      <c r="AH30" s="251" t="str">
        <f t="shared" si="4"/>
        <v xml:space="preserve"> </v>
      </c>
    </row>
    <row r="31" spans="1:34" x14ac:dyDescent="0.2">
      <c r="A31" s="196">
        <v>28</v>
      </c>
      <c r="B31" s="211"/>
      <c r="C31" s="107"/>
      <c r="D31" s="108"/>
      <c r="E31" s="108"/>
      <c r="F31" s="108"/>
      <c r="G31" s="108"/>
      <c r="H31" s="108"/>
      <c r="I31" s="108"/>
      <c r="J31" s="108"/>
      <c r="K31" s="108"/>
      <c r="L31" s="108"/>
      <c r="M31" s="108"/>
      <c r="N31" s="108"/>
      <c r="O31" s="108"/>
      <c r="P31" s="108"/>
      <c r="Q31" s="449"/>
      <c r="R31" s="449"/>
      <c r="S31" s="108"/>
      <c r="T31" s="108"/>
      <c r="U31" s="108"/>
      <c r="V31" s="447"/>
      <c r="W31" s="447"/>
      <c r="X31" s="445"/>
      <c r="Y31" s="109"/>
      <c r="Z31" s="187"/>
      <c r="AA31" s="188"/>
      <c r="AB31" s="111">
        <f t="shared" si="2"/>
        <v>0</v>
      </c>
      <c r="AC31" s="112" t="str">
        <f t="shared" si="0"/>
        <v xml:space="preserve"> </v>
      </c>
      <c r="AD31" s="113" t="str">
        <f t="shared" si="1"/>
        <v xml:space="preserve"> </v>
      </c>
      <c r="AE31" s="159" t="str">
        <f t="shared" si="5"/>
        <v xml:space="preserve"> </v>
      </c>
      <c r="AF31" s="111" t="str">
        <f t="shared" si="3"/>
        <v xml:space="preserve"> </v>
      </c>
      <c r="AH31" s="251" t="str">
        <f t="shared" si="4"/>
        <v xml:space="preserve"> </v>
      </c>
    </row>
    <row r="32" spans="1:34" x14ac:dyDescent="0.2">
      <c r="A32" s="197">
        <v>29</v>
      </c>
      <c r="B32" s="212"/>
      <c r="C32" s="10"/>
      <c r="D32" s="11"/>
      <c r="E32" s="11"/>
      <c r="F32" s="11"/>
      <c r="G32" s="11"/>
      <c r="H32" s="11"/>
      <c r="I32" s="11"/>
      <c r="J32" s="11"/>
      <c r="K32" s="11"/>
      <c r="L32" s="11"/>
      <c r="M32" s="11"/>
      <c r="N32" s="11"/>
      <c r="O32" s="11"/>
      <c r="P32" s="11"/>
      <c r="Q32" s="450"/>
      <c r="R32" s="450"/>
      <c r="S32" s="11"/>
      <c r="T32" s="11"/>
      <c r="U32" s="11"/>
      <c r="V32" s="446"/>
      <c r="W32" s="446"/>
      <c r="X32" s="446"/>
      <c r="Y32" s="12"/>
      <c r="Z32" s="189"/>
      <c r="AA32" s="191"/>
      <c r="AB32" s="181">
        <f t="shared" si="2"/>
        <v>0</v>
      </c>
      <c r="AC32" s="182" t="str">
        <f t="shared" si="0"/>
        <v xml:space="preserve"> </v>
      </c>
      <c r="AD32" s="180" t="str">
        <f t="shared" si="1"/>
        <v xml:space="preserve"> </v>
      </c>
      <c r="AE32" s="179" t="str">
        <f t="shared" si="5"/>
        <v xml:space="preserve"> </v>
      </c>
      <c r="AF32" s="181" t="str">
        <f t="shared" si="3"/>
        <v xml:space="preserve"> </v>
      </c>
      <c r="AH32" s="251" t="str">
        <f t="shared" si="4"/>
        <v xml:space="preserve"> </v>
      </c>
    </row>
    <row r="33" spans="1:34" ht="13.5" thickBot="1" x14ac:dyDescent="0.25">
      <c r="A33" s="196">
        <v>30</v>
      </c>
      <c r="B33" s="213"/>
      <c r="C33" s="115"/>
      <c r="D33" s="116"/>
      <c r="E33" s="116"/>
      <c r="F33" s="116"/>
      <c r="G33" s="116"/>
      <c r="H33" s="116"/>
      <c r="I33" s="116"/>
      <c r="J33" s="116"/>
      <c r="K33" s="116"/>
      <c r="L33" s="116"/>
      <c r="M33" s="116"/>
      <c r="N33" s="116"/>
      <c r="O33" s="116"/>
      <c r="P33" s="116"/>
      <c r="Q33" s="449"/>
      <c r="R33" s="449"/>
      <c r="S33" s="116"/>
      <c r="T33" s="116"/>
      <c r="U33" s="116"/>
      <c r="V33" s="452"/>
      <c r="W33" s="452"/>
      <c r="X33" s="453"/>
      <c r="Y33" s="154"/>
      <c r="Z33" s="187"/>
      <c r="AA33" s="188"/>
      <c r="AB33" s="111">
        <f t="shared" si="2"/>
        <v>0</v>
      </c>
      <c r="AC33" s="112" t="str">
        <f t="shared" si="0"/>
        <v xml:space="preserve"> </v>
      </c>
      <c r="AD33" s="113" t="str">
        <f t="shared" si="1"/>
        <v xml:space="preserve"> </v>
      </c>
      <c r="AE33" s="159" t="str">
        <f t="shared" si="5"/>
        <v xml:space="preserve"> </v>
      </c>
      <c r="AF33" s="111" t="str">
        <f t="shared" si="3"/>
        <v xml:space="preserve"> </v>
      </c>
      <c r="AH33" s="251" t="str">
        <f t="shared" si="4"/>
        <v xml:space="preserve"> </v>
      </c>
    </row>
    <row r="34" spans="1:34" ht="14.25" thickTop="1" thickBot="1" x14ac:dyDescent="0.25">
      <c r="A34" s="502" t="s">
        <v>150</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4"/>
      <c r="Z34" s="281">
        <f>SUM(Z4:Z33)</f>
        <v>0</v>
      </c>
      <c r="AA34" s="281">
        <f>SUM(AA4:AA33)</f>
        <v>0</v>
      </c>
      <c r="AB34" s="281">
        <f>SUM(AB4:AB33)</f>
        <v>0</v>
      </c>
      <c r="AC34" s="281">
        <f>SUM(AC4:AC33)</f>
        <v>0</v>
      </c>
      <c r="AD34" s="281">
        <f>SUM(AD4:AD33)</f>
        <v>0</v>
      </c>
      <c r="AE34" s="129"/>
      <c r="AF34" s="209" t="str">
        <f>'Подаци о школи'!H15</f>
        <v>в.28.01.2019.</v>
      </c>
    </row>
    <row r="35" spans="1:34" s="193" customFormat="1" ht="13.5" thickTop="1" x14ac:dyDescent="0.2">
      <c r="A35" s="1"/>
      <c r="B35" s="1"/>
      <c r="J35" s="221"/>
      <c r="K35" s="221"/>
      <c r="T35" s="202"/>
      <c r="U35" s="202"/>
      <c r="W35" s="278"/>
      <c r="Z35" s="200"/>
      <c r="AA35" s="200"/>
      <c r="AB35" s="200"/>
      <c r="AC35" s="201"/>
      <c r="AD35" s="200"/>
      <c r="AE35" s="80"/>
      <c r="AF35" s="198"/>
    </row>
    <row r="36" spans="1:34" ht="14.25" customHeight="1" thickBot="1" x14ac:dyDescent="0.25">
      <c r="A36" s="1"/>
      <c r="B36" s="205" t="str">
        <f>B1</f>
        <v>2018/2019.</v>
      </c>
      <c r="Z36" s="1"/>
      <c r="AA36" s="1"/>
      <c r="AB36" s="1"/>
      <c r="AC36" s="199"/>
      <c r="AD36" s="1"/>
      <c r="AE36" s="1"/>
      <c r="AF36" s="1"/>
    </row>
    <row r="37" spans="1:34" ht="30.75" customHeight="1" thickTop="1" x14ac:dyDescent="0.2">
      <c r="A37" s="512" t="str">
        <f>A2</f>
        <v>5. РАЗРЕД</v>
      </c>
      <c r="B37" s="513"/>
      <c r="C37" s="495" t="s">
        <v>0</v>
      </c>
      <c r="D37" s="496"/>
      <c r="E37" s="496"/>
      <c r="F37" s="496"/>
      <c r="G37" s="496"/>
      <c r="H37" s="496"/>
      <c r="I37" s="496"/>
      <c r="J37" s="496"/>
      <c r="K37" s="496"/>
      <c r="L37" s="496"/>
      <c r="M37" s="496"/>
      <c r="N37" s="496"/>
      <c r="O37" s="496"/>
      <c r="P37" s="496"/>
      <c r="Q37" s="496"/>
      <c r="R37" s="496"/>
      <c r="S37" s="496"/>
      <c r="T37" s="496"/>
      <c r="U37" s="496"/>
      <c r="V37" s="496"/>
      <c r="W37" s="496"/>
      <c r="X37" s="496"/>
      <c r="Y37" s="497"/>
      <c r="Z37" s="492" t="s">
        <v>163</v>
      </c>
      <c r="AA37" s="493"/>
      <c r="AB37" s="494"/>
      <c r="AC37" s="498" t="s">
        <v>2</v>
      </c>
      <c r="AD37" s="500" t="s">
        <v>1</v>
      </c>
      <c r="AE37" s="505" t="s">
        <v>81</v>
      </c>
      <c r="AF37" s="506"/>
    </row>
    <row r="38" spans="1:34" ht="160.5" customHeight="1" thickBot="1" x14ac:dyDescent="0.25">
      <c r="A38" s="155" t="s">
        <v>6</v>
      </c>
      <c r="B38" s="156" t="s">
        <v>87</v>
      </c>
      <c r="C38" s="174" t="str">
        <f>C3</f>
        <v>Српски језик</v>
      </c>
      <c r="D38" s="375" t="str">
        <f t="shared" ref="D38:P38" si="6">D3</f>
        <v>Српски као нематерњи језик</v>
      </c>
      <c r="E38" s="172" t="str">
        <f t="shared" si="6"/>
        <v xml:space="preserve">Енглески </v>
      </c>
      <c r="F38" s="124" t="str">
        <f t="shared" si="6"/>
        <v>Историја</v>
      </c>
      <c r="G38" s="124" t="str">
        <f t="shared" si="6"/>
        <v>Географија</v>
      </c>
      <c r="H38" s="124" t="str">
        <f t="shared" si="6"/>
        <v>Биологија</v>
      </c>
      <c r="I38" s="125" t="str">
        <f t="shared" si="6"/>
        <v>Математика</v>
      </c>
      <c r="J38" s="203" t="str">
        <f t="shared" si="6"/>
        <v>Информатика и рачунарство</v>
      </c>
      <c r="K38" s="203" t="str">
        <f t="shared" si="6"/>
        <v>Техника и технологија</v>
      </c>
      <c r="L38" s="204" t="str">
        <f t="shared" si="6"/>
        <v>Ликовна култура</v>
      </c>
      <c r="M38" s="203" t="str">
        <f t="shared" si="6"/>
        <v>Музичка култура</v>
      </c>
      <c r="N38" s="125" t="str">
        <f t="shared" si="6"/>
        <v>Физичко и здр. васпитање</v>
      </c>
      <c r="O38" s="125" t="str">
        <f t="shared" si="6"/>
        <v xml:space="preserve">Физика </v>
      </c>
      <c r="P38" s="203" t="str">
        <f t="shared" si="6"/>
        <v>Хемија</v>
      </c>
      <c r="Q38" s="125" t="str">
        <f t="shared" ref="Q38:S38" si="7">Q3</f>
        <v>Верска настава</v>
      </c>
      <c r="R38" s="171" t="str">
        <f t="shared" si="7"/>
        <v>Грађанско васпитање</v>
      </c>
      <c r="S38" s="171" t="str">
        <f t="shared" si="7"/>
        <v>Немачки језик</v>
      </c>
      <c r="T38" s="5" t="str">
        <f>T3</f>
        <v>Француски језик</v>
      </c>
      <c r="U38" s="5" t="str">
        <f>U3</f>
        <v>Матерњи јез. са ел. нац. култ.</v>
      </c>
      <c r="V38" s="125" t="str">
        <f>V3</f>
        <v>Хор и оркестар</v>
      </c>
      <c r="W38" s="125" t="str">
        <f>W3</f>
        <v>Чувари природе</v>
      </c>
      <c r="X38" s="124" t="str">
        <f>X3</f>
        <v>Свакодневни живот у прошлости</v>
      </c>
      <c r="Y38" s="143" t="s">
        <v>85</v>
      </c>
      <c r="Z38" s="127" t="s">
        <v>4</v>
      </c>
      <c r="AA38" s="128" t="s">
        <v>5</v>
      </c>
      <c r="AB38" s="126" t="s">
        <v>37</v>
      </c>
      <c r="AC38" s="499"/>
      <c r="AD38" s="501"/>
      <c r="AE38" s="158" t="s">
        <v>3</v>
      </c>
      <c r="AF38" s="157" t="s">
        <v>36</v>
      </c>
    </row>
    <row r="39" spans="1:34" ht="13.5" thickTop="1" x14ac:dyDescent="0.2">
      <c r="A39" s="195">
        <v>1</v>
      </c>
      <c r="B39" s="433"/>
      <c r="C39" s="7"/>
      <c r="D39" s="370"/>
      <c r="E39" s="370"/>
      <c r="F39" s="370"/>
      <c r="G39" s="370"/>
      <c r="H39" s="370"/>
      <c r="I39" s="370"/>
      <c r="J39" s="370"/>
      <c r="K39" s="8"/>
      <c r="L39" s="370"/>
      <c r="M39" s="370"/>
      <c r="N39" s="370"/>
      <c r="O39" s="370"/>
      <c r="P39" s="370"/>
      <c r="Q39" s="444"/>
      <c r="R39" s="444"/>
      <c r="S39" s="370"/>
      <c r="T39" s="8"/>
      <c r="U39" s="8"/>
      <c r="V39" s="444"/>
      <c r="W39" s="444"/>
      <c r="X39" s="444"/>
      <c r="Y39" s="371"/>
      <c r="Z39" s="13"/>
      <c r="AA39" s="6"/>
      <c r="AB39" s="176">
        <f>SUM(Z39:AA39)</f>
        <v>0</v>
      </c>
      <c r="AC39" s="177" t="str">
        <f t="shared" ref="AC39:AC68" si="8">IF(SUMIF(C39:S39,1)=0," ",SUMIF(C39:S39,1))</f>
        <v xml:space="preserve"> </v>
      </c>
      <c r="AD39" s="178" t="str">
        <f t="shared" ref="AD39:AD68" si="9">IF(COUNTIF(C39:S39,0)=0," ",COUNTIF(C39:S39,0))</f>
        <v xml:space="preserve"> </v>
      </c>
      <c r="AE39" s="184" t="str">
        <f t="shared" ref="AE39:AE68" si="10">IF(AD39=" ",IF(AC39=" ",IF(Y39=0," ",AVERAGE(C39:P39,S39,T39)),1),0)</f>
        <v xml:space="preserve"> </v>
      </c>
      <c r="AF39" s="178" t="str">
        <f>IF(AE39=" "," ",IF(AE39&gt;=4.5,"Одличан",IF(AE39&gt;=3.5,"Врло добар",IF(AE39&gt;=2.5,"Добар",IF(AE39&gt;=1.5,"Довољан",IF(AE39&gt;=1,"Недовољан","Неоцењен"))))))</f>
        <v xml:space="preserve"> </v>
      </c>
      <c r="AH39" s="278" t="str">
        <f>IF(AD39=" ",AC39,0)</f>
        <v xml:space="preserve"> </v>
      </c>
    </row>
    <row r="40" spans="1:34" x14ac:dyDescent="0.2">
      <c r="A40" s="196">
        <v>2</v>
      </c>
      <c r="B40" s="434"/>
      <c r="C40" s="107"/>
      <c r="D40" s="108"/>
      <c r="E40" s="108"/>
      <c r="F40" s="108"/>
      <c r="G40" s="108"/>
      <c r="H40" s="108"/>
      <c r="I40" s="108"/>
      <c r="J40" s="108"/>
      <c r="K40" s="108"/>
      <c r="L40" s="108"/>
      <c r="M40" s="108"/>
      <c r="N40" s="108"/>
      <c r="O40" s="108"/>
      <c r="P40" s="108"/>
      <c r="Q40" s="445"/>
      <c r="R40" s="445"/>
      <c r="S40" s="108"/>
      <c r="T40" s="108"/>
      <c r="U40" s="108"/>
      <c r="V40" s="445"/>
      <c r="W40" s="445"/>
      <c r="X40" s="445"/>
      <c r="Y40" s="109"/>
      <c r="Z40" s="110"/>
      <c r="AA40" s="106"/>
      <c r="AB40" s="111">
        <f t="shared" ref="AB40:AB68" si="11">SUM(Z40:AA40)</f>
        <v>0</v>
      </c>
      <c r="AC40" s="112" t="str">
        <f t="shared" si="8"/>
        <v xml:space="preserve"> </v>
      </c>
      <c r="AD40" s="113" t="str">
        <f t="shared" si="9"/>
        <v xml:space="preserve"> </v>
      </c>
      <c r="AE40" s="159" t="str">
        <f t="shared" si="10"/>
        <v xml:space="preserve"> </v>
      </c>
      <c r="AF40" s="113" t="str">
        <f t="shared" ref="AF40:AF68" si="12">IF(AE40=" "," ",IF(AE40&gt;=4.5,"Одличан",IF(AE40&gt;=3.5,"Врло добар",IF(AE40&gt;=2.5,"Добар",IF(AE40&gt;=1.5,"Довољан",IF(AE40&gt;=1,"Недовољан","Неоцењен"))))))</f>
        <v xml:space="preserve"> </v>
      </c>
      <c r="AH40" s="278" t="str">
        <f t="shared" ref="AH40:AH68" si="13">IF(AD40=" ",AC40,0)</f>
        <v xml:space="preserve"> </v>
      </c>
    </row>
    <row r="41" spans="1:34" x14ac:dyDescent="0.2">
      <c r="A41" s="197">
        <v>3</v>
      </c>
      <c r="B41" s="217"/>
      <c r="C41" s="10"/>
      <c r="D41" s="11"/>
      <c r="E41" s="11"/>
      <c r="F41" s="11"/>
      <c r="G41" s="11"/>
      <c r="H41" s="11"/>
      <c r="I41" s="11"/>
      <c r="J41" s="11"/>
      <c r="K41" s="11"/>
      <c r="L41" s="11"/>
      <c r="M41" s="11"/>
      <c r="N41" s="11"/>
      <c r="O41" s="11"/>
      <c r="P41" s="11"/>
      <c r="Q41" s="446"/>
      <c r="R41" s="446"/>
      <c r="S41" s="11"/>
      <c r="T41" s="11"/>
      <c r="U41" s="11"/>
      <c r="V41" s="446"/>
      <c r="W41" s="446"/>
      <c r="X41" s="446"/>
      <c r="Y41" s="12"/>
      <c r="Z41" s="14"/>
      <c r="AA41" s="9"/>
      <c r="AB41" s="181">
        <f t="shared" si="11"/>
        <v>0</v>
      </c>
      <c r="AC41" s="182" t="str">
        <f t="shared" si="8"/>
        <v xml:space="preserve"> </v>
      </c>
      <c r="AD41" s="180" t="str">
        <f t="shared" si="9"/>
        <v xml:space="preserve"> </v>
      </c>
      <c r="AE41" s="179" t="str">
        <f t="shared" si="10"/>
        <v xml:space="preserve"> </v>
      </c>
      <c r="AF41" s="180" t="str">
        <f t="shared" si="12"/>
        <v xml:space="preserve"> </v>
      </c>
      <c r="AH41" s="278" t="str">
        <f t="shared" si="13"/>
        <v xml:space="preserve"> </v>
      </c>
    </row>
    <row r="42" spans="1:34" x14ac:dyDescent="0.2">
      <c r="A42" s="196">
        <v>4</v>
      </c>
      <c r="B42" s="434"/>
      <c r="C42" s="107"/>
      <c r="D42" s="108"/>
      <c r="E42" s="108"/>
      <c r="F42" s="108"/>
      <c r="G42" s="108"/>
      <c r="H42" s="108"/>
      <c r="I42" s="108"/>
      <c r="J42" s="108"/>
      <c r="K42" s="108"/>
      <c r="L42" s="108"/>
      <c r="M42" s="108"/>
      <c r="N42" s="108"/>
      <c r="O42" s="108"/>
      <c r="P42" s="108"/>
      <c r="Q42" s="447"/>
      <c r="R42" s="445"/>
      <c r="S42" s="108"/>
      <c r="T42" s="108"/>
      <c r="U42" s="108"/>
      <c r="V42" s="447"/>
      <c r="W42" s="447"/>
      <c r="X42" s="445"/>
      <c r="Y42" s="109"/>
      <c r="Z42" s="110"/>
      <c r="AA42" s="106"/>
      <c r="AB42" s="111">
        <f t="shared" si="11"/>
        <v>0</v>
      </c>
      <c r="AC42" s="112" t="str">
        <f t="shared" si="8"/>
        <v xml:space="preserve"> </v>
      </c>
      <c r="AD42" s="113" t="str">
        <f t="shared" si="9"/>
        <v xml:space="preserve"> </v>
      </c>
      <c r="AE42" s="159" t="str">
        <f t="shared" si="10"/>
        <v xml:space="preserve"> </v>
      </c>
      <c r="AF42" s="113" t="str">
        <f t="shared" si="12"/>
        <v xml:space="preserve"> </v>
      </c>
      <c r="AH42" s="278" t="str">
        <f t="shared" si="13"/>
        <v xml:space="preserve"> </v>
      </c>
    </row>
    <row r="43" spans="1:34" x14ac:dyDescent="0.2">
      <c r="A43" s="197">
        <v>5</v>
      </c>
      <c r="B43" s="217"/>
      <c r="C43" s="10"/>
      <c r="D43" s="11"/>
      <c r="E43" s="11"/>
      <c r="F43" s="11"/>
      <c r="G43" s="11"/>
      <c r="H43" s="11"/>
      <c r="I43" s="11"/>
      <c r="J43" s="11"/>
      <c r="K43" s="11"/>
      <c r="L43" s="11"/>
      <c r="M43" s="11"/>
      <c r="N43" s="11"/>
      <c r="O43" s="11"/>
      <c r="P43" s="11"/>
      <c r="Q43" s="446"/>
      <c r="R43" s="446"/>
      <c r="S43" s="11"/>
      <c r="T43" s="11"/>
      <c r="U43" s="11"/>
      <c r="V43" s="446"/>
      <c r="W43" s="446"/>
      <c r="X43" s="446"/>
      <c r="Y43" s="12"/>
      <c r="Z43" s="14"/>
      <c r="AA43" s="9"/>
      <c r="AB43" s="180">
        <f t="shared" si="11"/>
        <v>0</v>
      </c>
      <c r="AC43" s="182" t="str">
        <f t="shared" si="8"/>
        <v xml:space="preserve"> </v>
      </c>
      <c r="AD43" s="180" t="str">
        <f t="shared" si="9"/>
        <v xml:space="preserve"> </v>
      </c>
      <c r="AE43" s="179" t="str">
        <f t="shared" si="10"/>
        <v xml:space="preserve"> </v>
      </c>
      <c r="AF43" s="180" t="str">
        <f t="shared" si="12"/>
        <v xml:space="preserve"> </v>
      </c>
      <c r="AH43" s="278" t="str">
        <f t="shared" si="13"/>
        <v xml:space="preserve"> </v>
      </c>
    </row>
    <row r="44" spans="1:34" x14ac:dyDescent="0.2">
      <c r="A44" s="196">
        <v>6</v>
      </c>
      <c r="B44" s="434"/>
      <c r="C44" s="107"/>
      <c r="D44" s="108"/>
      <c r="E44" s="108"/>
      <c r="F44" s="108"/>
      <c r="G44" s="108"/>
      <c r="H44" s="108"/>
      <c r="I44" s="108"/>
      <c r="J44" s="108"/>
      <c r="K44" s="108"/>
      <c r="L44" s="108"/>
      <c r="M44" s="108"/>
      <c r="N44" s="108"/>
      <c r="O44" s="108"/>
      <c r="P44" s="108"/>
      <c r="Q44" s="447"/>
      <c r="R44" s="445"/>
      <c r="S44" s="108"/>
      <c r="T44" s="108"/>
      <c r="U44" s="108"/>
      <c r="V44" s="447"/>
      <c r="W44" s="447"/>
      <c r="X44" s="445"/>
      <c r="Y44" s="109"/>
      <c r="Z44" s="110"/>
      <c r="AA44" s="106"/>
      <c r="AB44" s="114">
        <f t="shared" si="11"/>
        <v>0</v>
      </c>
      <c r="AC44" s="112" t="str">
        <f t="shared" si="8"/>
        <v xml:space="preserve"> </v>
      </c>
      <c r="AD44" s="113" t="str">
        <f t="shared" si="9"/>
        <v xml:space="preserve"> </v>
      </c>
      <c r="AE44" s="159" t="str">
        <f t="shared" si="10"/>
        <v xml:space="preserve"> </v>
      </c>
      <c r="AF44" s="113" t="str">
        <f t="shared" si="12"/>
        <v xml:space="preserve"> </v>
      </c>
      <c r="AH44" s="278" t="str">
        <f t="shared" si="13"/>
        <v xml:space="preserve"> </v>
      </c>
    </row>
    <row r="45" spans="1:34" x14ac:dyDescent="0.2">
      <c r="A45" s="197">
        <v>7</v>
      </c>
      <c r="B45" s="217"/>
      <c r="C45" s="10"/>
      <c r="D45" s="11"/>
      <c r="E45" s="11"/>
      <c r="F45" s="11"/>
      <c r="G45" s="11"/>
      <c r="H45" s="11"/>
      <c r="I45" s="11"/>
      <c r="J45" s="11"/>
      <c r="K45" s="11"/>
      <c r="L45" s="11"/>
      <c r="M45" s="11"/>
      <c r="N45" s="11"/>
      <c r="O45" s="11"/>
      <c r="P45" s="11"/>
      <c r="Q45" s="446"/>
      <c r="R45" s="446"/>
      <c r="S45" s="11"/>
      <c r="T45" s="11"/>
      <c r="U45" s="11"/>
      <c r="V45" s="446"/>
      <c r="W45" s="446"/>
      <c r="X45" s="446"/>
      <c r="Y45" s="12"/>
      <c r="Z45" s="14"/>
      <c r="AA45" s="9"/>
      <c r="AB45" s="181">
        <f t="shared" si="11"/>
        <v>0</v>
      </c>
      <c r="AC45" s="182" t="str">
        <f t="shared" si="8"/>
        <v xml:space="preserve"> </v>
      </c>
      <c r="AD45" s="180" t="str">
        <f t="shared" si="9"/>
        <v xml:space="preserve"> </v>
      </c>
      <c r="AE45" s="179" t="str">
        <f t="shared" si="10"/>
        <v xml:space="preserve"> </v>
      </c>
      <c r="AF45" s="180" t="str">
        <f t="shared" si="12"/>
        <v xml:space="preserve"> </v>
      </c>
      <c r="AH45" s="278" t="str">
        <f t="shared" si="13"/>
        <v xml:space="preserve"> </v>
      </c>
    </row>
    <row r="46" spans="1:34" x14ac:dyDescent="0.2">
      <c r="A46" s="196">
        <v>8</v>
      </c>
      <c r="B46" s="434"/>
      <c r="C46" s="107"/>
      <c r="D46" s="108"/>
      <c r="E46" s="108"/>
      <c r="F46" s="108"/>
      <c r="G46" s="108"/>
      <c r="H46" s="108"/>
      <c r="I46" s="108"/>
      <c r="J46" s="108"/>
      <c r="K46" s="108"/>
      <c r="L46" s="108"/>
      <c r="M46" s="108"/>
      <c r="N46" s="108"/>
      <c r="O46" s="108"/>
      <c r="P46" s="108"/>
      <c r="Q46" s="447"/>
      <c r="R46" s="445"/>
      <c r="S46" s="108"/>
      <c r="T46" s="108"/>
      <c r="U46" s="108"/>
      <c r="V46" s="447"/>
      <c r="W46" s="447"/>
      <c r="X46" s="445"/>
      <c r="Y46" s="109"/>
      <c r="Z46" s="110"/>
      <c r="AA46" s="106"/>
      <c r="AB46" s="111">
        <f t="shared" si="11"/>
        <v>0</v>
      </c>
      <c r="AC46" s="112" t="str">
        <f t="shared" si="8"/>
        <v xml:space="preserve"> </v>
      </c>
      <c r="AD46" s="113" t="str">
        <f t="shared" si="9"/>
        <v xml:space="preserve"> </v>
      </c>
      <c r="AE46" s="159" t="str">
        <f t="shared" si="10"/>
        <v xml:space="preserve"> </v>
      </c>
      <c r="AF46" s="113" t="str">
        <f t="shared" si="12"/>
        <v xml:space="preserve"> </v>
      </c>
      <c r="AH46" s="278" t="str">
        <f t="shared" si="13"/>
        <v xml:space="preserve"> </v>
      </c>
    </row>
    <row r="47" spans="1:34" x14ac:dyDescent="0.2">
      <c r="A47" s="197">
        <v>9</v>
      </c>
      <c r="B47" s="217"/>
      <c r="C47" s="10"/>
      <c r="D47" s="11"/>
      <c r="E47" s="11"/>
      <c r="F47" s="11"/>
      <c r="G47" s="11"/>
      <c r="H47" s="11"/>
      <c r="I47" s="11"/>
      <c r="J47" s="11"/>
      <c r="K47" s="11"/>
      <c r="L47" s="11"/>
      <c r="M47" s="11"/>
      <c r="N47" s="11"/>
      <c r="O47" s="11"/>
      <c r="P47" s="11"/>
      <c r="Q47" s="446"/>
      <c r="R47" s="446"/>
      <c r="S47" s="11"/>
      <c r="T47" s="11"/>
      <c r="U47" s="11"/>
      <c r="V47" s="446"/>
      <c r="W47" s="446"/>
      <c r="X47" s="446"/>
      <c r="Y47" s="12"/>
      <c r="Z47" s="14"/>
      <c r="AA47" s="9"/>
      <c r="AB47" s="181">
        <f t="shared" si="11"/>
        <v>0</v>
      </c>
      <c r="AC47" s="182" t="str">
        <f t="shared" si="8"/>
        <v xml:space="preserve"> </v>
      </c>
      <c r="AD47" s="180" t="str">
        <f t="shared" si="9"/>
        <v xml:space="preserve"> </v>
      </c>
      <c r="AE47" s="179" t="str">
        <f t="shared" si="10"/>
        <v xml:space="preserve"> </v>
      </c>
      <c r="AF47" s="180" t="str">
        <f t="shared" si="12"/>
        <v xml:space="preserve"> </v>
      </c>
      <c r="AH47" s="278" t="str">
        <f t="shared" si="13"/>
        <v xml:space="preserve"> </v>
      </c>
    </row>
    <row r="48" spans="1:34" x14ac:dyDescent="0.2">
      <c r="A48" s="196">
        <v>10</v>
      </c>
      <c r="B48" s="434"/>
      <c r="C48" s="107"/>
      <c r="D48" s="108"/>
      <c r="E48" s="108"/>
      <c r="F48" s="108"/>
      <c r="G48" s="108"/>
      <c r="H48" s="108"/>
      <c r="I48" s="108"/>
      <c r="J48" s="108"/>
      <c r="K48" s="108"/>
      <c r="L48" s="108"/>
      <c r="M48" s="108"/>
      <c r="N48" s="108"/>
      <c r="O48" s="108"/>
      <c r="P48" s="108"/>
      <c r="Q48" s="447"/>
      <c r="R48" s="445"/>
      <c r="S48" s="108"/>
      <c r="T48" s="108"/>
      <c r="U48" s="108"/>
      <c r="V48" s="447"/>
      <c r="W48" s="447"/>
      <c r="X48" s="445"/>
      <c r="Y48" s="109"/>
      <c r="Z48" s="110"/>
      <c r="AA48" s="106"/>
      <c r="AB48" s="111">
        <f t="shared" si="11"/>
        <v>0</v>
      </c>
      <c r="AC48" s="112" t="str">
        <f t="shared" si="8"/>
        <v xml:space="preserve"> </v>
      </c>
      <c r="AD48" s="113" t="str">
        <f t="shared" si="9"/>
        <v xml:space="preserve"> </v>
      </c>
      <c r="AE48" s="159" t="str">
        <f t="shared" si="10"/>
        <v xml:space="preserve"> </v>
      </c>
      <c r="AF48" s="113" t="str">
        <f t="shared" si="12"/>
        <v xml:space="preserve"> </v>
      </c>
      <c r="AH48" s="278" t="str">
        <f t="shared" si="13"/>
        <v xml:space="preserve"> </v>
      </c>
    </row>
    <row r="49" spans="1:34" x14ac:dyDescent="0.2">
      <c r="A49" s="197">
        <v>11</v>
      </c>
      <c r="B49" s="217"/>
      <c r="C49" s="10"/>
      <c r="D49" s="11"/>
      <c r="E49" s="11"/>
      <c r="F49" s="11"/>
      <c r="G49" s="11"/>
      <c r="H49" s="11"/>
      <c r="I49" s="11"/>
      <c r="J49" s="11"/>
      <c r="K49" s="11"/>
      <c r="L49" s="11"/>
      <c r="M49" s="11"/>
      <c r="N49" s="11"/>
      <c r="O49" s="11"/>
      <c r="P49" s="11"/>
      <c r="Q49" s="446"/>
      <c r="R49" s="446"/>
      <c r="S49" s="11"/>
      <c r="T49" s="11"/>
      <c r="U49" s="11"/>
      <c r="V49" s="446"/>
      <c r="W49" s="446"/>
      <c r="X49" s="446"/>
      <c r="Y49" s="12"/>
      <c r="Z49" s="14"/>
      <c r="AA49" s="9"/>
      <c r="AB49" s="181">
        <f t="shared" si="11"/>
        <v>0</v>
      </c>
      <c r="AC49" s="182" t="str">
        <f t="shared" si="8"/>
        <v xml:space="preserve"> </v>
      </c>
      <c r="AD49" s="180" t="str">
        <f t="shared" si="9"/>
        <v xml:space="preserve"> </v>
      </c>
      <c r="AE49" s="179" t="str">
        <f t="shared" si="10"/>
        <v xml:space="preserve"> </v>
      </c>
      <c r="AF49" s="180" t="str">
        <f t="shared" si="12"/>
        <v xml:space="preserve"> </v>
      </c>
      <c r="AH49" s="278" t="str">
        <f t="shared" si="13"/>
        <v xml:space="preserve"> </v>
      </c>
    </row>
    <row r="50" spans="1:34" x14ac:dyDescent="0.2">
      <c r="A50" s="196">
        <v>12</v>
      </c>
      <c r="B50" s="434"/>
      <c r="C50" s="107"/>
      <c r="D50" s="108"/>
      <c r="E50" s="108"/>
      <c r="F50" s="108"/>
      <c r="G50" s="108"/>
      <c r="H50" s="108"/>
      <c r="I50" s="108"/>
      <c r="J50" s="108"/>
      <c r="K50" s="108"/>
      <c r="L50" s="108"/>
      <c r="M50" s="108"/>
      <c r="N50" s="108"/>
      <c r="O50" s="108"/>
      <c r="P50" s="108"/>
      <c r="Q50" s="447"/>
      <c r="R50" s="445"/>
      <c r="S50" s="108"/>
      <c r="T50" s="108"/>
      <c r="U50" s="108"/>
      <c r="V50" s="447"/>
      <c r="W50" s="447"/>
      <c r="X50" s="445"/>
      <c r="Y50" s="109"/>
      <c r="Z50" s="110"/>
      <c r="AA50" s="106"/>
      <c r="AB50" s="113">
        <f t="shared" si="11"/>
        <v>0</v>
      </c>
      <c r="AC50" s="112" t="str">
        <f t="shared" si="8"/>
        <v xml:space="preserve"> </v>
      </c>
      <c r="AD50" s="113" t="str">
        <f t="shared" si="9"/>
        <v xml:space="preserve"> </v>
      </c>
      <c r="AE50" s="159" t="str">
        <f t="shared" si="10"/>
        <v xml:space="preserve"> </v>
      </c>
      <c r="AF50" s="113" t="str">
        <f t="shared" si="12"/>
        <v xml:space="preserve"> </v>
      </c>
      <c r="AH50" s="278" t="str">
        <f t="shared" si="13"/>
        <v xml:space="preserve"> </v>
      </c>
    </row>
    <row r="51" spans="1:34" x14ac:dyDescent="0.2">
      <c r="A51" s="197">
        <v>13</v>
      </c>
      <c r="B51" s="217"/>
      <c r="C51" s="10"/>
      <c r="D51" s="11"/>
      <c r="E51" s="11"/>
      <c r="F51" s="11"/>
      <c r="G51" s="11"/>
      <c r="H51" s="11"/>
      <c r="I51" s="11"/>
      <c r="J51" s="11"/>
      <c r="K51" s="11"/>
      <c r="L51" s="11"/>
      <c r="M51" s="11"/>
      <c r="N51" s="11"/>
      <c r="O51" s="11"/>
      <c r="P51" s="11"/>
      <c r="Q51" s="446"/>
      <c r="R51" s="446"/>
      <c r="S51" s="11"/>
      <c r="T51" s="11"/>
      <c r="U51" s="11"/>
      <c r="V51" s="446"/>
      <c r="W51" s="446"/>
      <c r="X51" s="446"/>
      <c r="Y51" s="12"/>
      <c r="Z51" s="14"/>
      <c r="AA51" s="9"/>
      <c r="AB51" s="180">
        <f t="shared" si="11"/>
        <v>0</v>
      </c>
      <c r="AC51" s="182" t="str">
        <f t="shared" si="8"/>
        <v xml:space="preserve"> </v>
      </c>
      <c r="AD51" s="180" t="str">
        <f t="shared" si="9"/>
        <v xml:space="preserve"> </v>
      </c>
      <c r="AE51" s="179" t="str">
        <f t="shared" si="10"/>
        <v xml:space="preserve"> </v>
      </c>
      <c r="AF51" s="183" t="str">
        <f t="shared" si="12"/>
        <v xml:space="preserve"> </v>
      </c>
      <c r="AH51" s="278" t="str">
        <f t="shared" si="13"/>
        <v xml:space="preserve"> </v>
      </c>
    </row>
    <row r="52" spans="1:34" x14ac:dyDescent="0.2">
      <c r="A52" s="196">
        <v>14</v>
      </c>
      <c r="B52" s="434"/>
      <c r="C52" s="107"/>
      <c r="D52" s="108"/>
      <c r="E52" s="108"/>
      <c r="F52" s="108"/>
      <c r="G52" s="108"/>
      <c r="H52" s="108"/>
      <c r="I52" s="108"/>
      <c r="J52" s="108"/>
      <c r="K52" s="108"/>
      <c r="L52" s="108"/>
      <c r="M52" s="108"/>
      <c r="N52" s="108"/>
      <c r="O52" s="108"/>
      <c r="P52" s="108"/>
      <c r="Q52" s="447"/>
      <c r="R52" s="445"/>
      <c r="S52" s="108"/>
      <c r="T52" s="108"/>
      <c r="U52" s="108"/>
      <c r="V52" s="447"/>
      <c r="W52" s="447"/>
      <c r="X52" s="445"/>
      <c r="Y52" s="109"/>
      <c r="Z52" s="110"/>
      <c r="AA52" s="106"/>
      <c r="AB52" s="114">
        <f t="shared" si="11"/>
        <v>0</v>
      </c>
      <c r="AC52" s="112" t="str">
        <f t="shared" si="8"/>
        <v xml:space="preserve"> </v>
      </c>
      <c r="AD52" s="113" t="str">
        <f t="shared" si="9"/>
        <v xml:space="preserve"> </v>
      </c>
      <c r="AE52" s="159" t="str">
        <f t="shared" si="10"/>
        <v xml:space="preserve"> </v>
      </c>
      <c r="AF52" s="111" t="str">
        <f t="shared" si="12"/>
        <v xml:space="preserve"> </v>
      </c>
      <c r="AH52" s="278" t="str">
        <f t="shared" si="13"/>
        <v xml:space="preserve"> </v>
      </c>
    </row>
    <row r="53" spans="1:34" x14ac:dyDescent="0.2">
      <c r="A53" s="197">
        <v>15</v>
      </c>
      <c r="B53" s="217"/>
      <c r="C53" s="10"/>
      <c r="D53" s="11"/>
      <c r="E53" s="11"/>
      <c r="F53" s="11"/>
      <c r="G53" s="11"/>
      <c r="H53" s="11"/>
      <c r="I53" s="11"/>
      <c r="J53" s="11"/>
      <c r="K53" s="11"/>
      <c r="L53" s="11"/>
      <c r="M53" s="11"/>
      <c r="N53" s="11"/>
      <c r="O53" s="11"/>
      <c r="P53" s="11"/>
      <c r="Q53" s="446"/>
      <c r="R53" s="446"/>
      <c r="S53" s="11"/>
      <c r="T53" s="11"/>
      <c r="U53" s="11"/>
      <c r="V53" s="446"/>
      <c r="W53" s="446"/>
      <c r="X53" s="446"/>
      <c r="Y53" s="12"/>
      <c r="Z53" s="14"/>
      <c r="AA53" s="9"/>
      <c r="AB53" s="181">
        <f t="shared" si="11"/>
        <v>0</v>
      </c>
      <c r="AC53" s="182" t="str">
        <f t="shared" si="8"/>
        <v xml:space="preserve"> </v>
      </c>
      <c r="AD53" s="180" t="str">
        <f t="shared" si="9"/>
        <v xml:space="preserve"> </v>
      </c>
      <c r="AE53" s="179" t="str">
        <f t="shared" si="10"/>
        <v xml:space="preserve"> </v>
      </c>
      <c r="AF53" s="181" t="str">
        <f t="shared" si="12"/>
        <v xml:space="preserve"> </v>
      </c>
      <c r="AH53" s="278" t="str">
        <f t="shared" si="13"/>
        <v xml:space="preserve"> </v>
      </c>
    </row>
    <row r="54" spans="1:34" x14ac:dyDescent="0.2">
      <c r="A54" s="196">
        <v>16</v>
      </c>
      <c r="B54" s="434"/>
      <c r="C54" s="107"/>
      <c r="D54" s="108"/>
      <c r="E54" s="108"/>
      <c r="F54" s="108"/>
      <c r="G54" s="108"/>
      <c r="H54" s="108"/>
      <c r="I54" s="108"/>
      <c r="J54" s="108"/>
      <c r="K54" s="108"/>
      <c r="L54" s="108"/>
      <c r="M54" s="108"/>
      <c r="N54" s="108"/>
      <c r="O54" s="108"/>
      <c r="P54" s="108"/>
      <c r="Q54" s="447"/>
      <c r="R54" s="445"/>
      <c r="S54" s="108"/>
      <c r="T54" s="108"/>
      <c r="U54" s="108"/>
      <c r="V54" s="447"/>
      <c r="W54" s="447"/>
      <c r="X54" s="445"/>
      <c r="Y54" s="109"/>
      <c r="Z54" s="110"/>
      <c r="AA54" s="106"/>
      <c r="AB54" s="111">
        <f t="shared" si="11"/>
        <v>0</v>
      </c>
      <c r="AC54" s="112" t="str">
        <f t="shared" si="8"/>
        <v xml:space="preserve"> </v>
      </c>
      <c r="AD54" s="113" t="str">
        <f t="shared" si="9"/>
        <v xml:space="preserve"> </v>
      </c>
      <c r="AE54" s="159" t="str">
        <f t="shared" si="10"/>
        <v xml:space="preserve"> </v>
      </c>
      <c r="AF54" s="111" t="str">
        <f t="shared" si="12"/>
        <v xml:space="preserve"> </v>
      </c>
      <c r="AH54" s="278" t="str">
        <f t="shared" si="13"/>
        <v xml:space="preserve"> </v>
      </c>
    </row>
    <row r="55" spans="1:34" x14ac:dyDescent="0.2">
      <c r="A55" s="197">
        <v>17</v>
      </c>
      <c r="B55" s="217"/>
      <c r="C55" s="10"/>
      <c r="D55" s="11"/>
      <c r="E55" s="11"/>
      <c r="F55" s="11"/>
      <c r="G55" s="11"/>
      <c r="H55" s="11"/>
      <c r="I55" s="11"/>
      <c r="J55" s="11"/>
      <c r="K55" s="11"/>
      <c r="L55" s="11"/>
      <c r="M55" s="11"/>
      <c r="N55" s="11"/>
      <c r="O55" s="11"/>
      <c r="P55" s="11"/>
      <c r="Q55" s="446"/>
      <c r="R55" s="446"/>
      <c r="S55" s="11"/>
      <c r="T55" s="284"/>
      <c r="U55" s="284"/>
      <c r="V55" s="446"/>
      <c r="W55" s="446"/>
      <c r="X55" s="448"/>
      <c r="Y55" s="12"/>
      <c r="Z55" s="14"/>
      <c r="AA55" s="9"/>
      <c r="AB55" s="181">
        <f t="shared" si="11"/>
        <v>0</v>
      </c>
      <c r="AC55" s="182" t="str">
        <f t="shared" si="8"/>
        <v xml:space="preserve"> </v>
      </c>
      <c r="AD55" s="180" t="str">
        <f t="shared" si="9"/>
        <v xml:space="preserve"> </v>
      </c>
      <c r="AE55" s="179" t="str">
        <f t="shared" si="10"/>
        <v xml:space="preserve"> </v>
      </c>
      <c r="AF55" s="181" t="str">
        <f t="shared" si="12"/>
        <v xml:space="preserve"> </v>
      </c>
      <c r="AH55" s="278" t="str">
        <f t="shared" si="13"/>
        <v xml:space="preserve"> </v>
      </c>
    </row>
    <row r="56" spans="1:34" x14ac:dyDescent="0.2">
      <c r="A56" s="196">
        <v>18</v>
      </c>
      <c r="B56" s="434"/>
      <c r="C56" s="107"/>
      <c r="D56" s="108"/>
      <c r="E56" s="108"/>
      <c r="F56" s="108"/>
      <c r="G56" s="108"/>
      <c r="H56" s="108"/>
      <c r="I56" s="108"/>
      <c r="J56" s="108"/>
      <c r="K56" s="108"/>
      <c r="L56" s="108"/>
      <c r="M56" s="108"/>
      <c r="N56" s="108"/>
      <c r="O56" s="108"/>
      <c r="P56" s="108"/>
      <c r="Q56" s="447"/>
      <c r="R56" s="445"/>
      <c r="S56" s="108"/>
      <c r="T56" s="289"/>
      <c r="U56" s="289"/>
      <c r="V56" s="447"/>
      <c r="W56" s="447"/>
      <c r="X56" s="445"/>
      <c r="Y56" s="109"/>
      <c r="Z56" s="110"/>
      <c r="AA56" s="106"/>
      <c r="AB56" s="113">
        <f t="shared" si="11"/>
        <v>0</v>
      </c>
      <c r="AC56" s="112" t="str">
        <f t="shared" si="8"/>
        <v xml:space="preserve"> </v>
      </c>
      <c r="AD56" s="113" t="str">
        <f t="shared" si="9"/>
        <v xml:space="preserve"> </v>
      </c>
      <c r="AE56" s="159" t="str">
        <f t="shared" si="10"/>
        <v xml:space="preserve"> </v>
      </c>
      <c r="AF56" s="111" t="str">
        <f t="shared" si="12"/>
        <v xml:space="preserve"> </v>
      </c>
      <c r="AH56" s="278" t="str">
        <f t="shared" si="13"/>
        <v xml:space="preserve"> </v>
      </c>
    </row>
    <row r="57" spans="1:34" x14ac:dyDescent="0.2">
      <c r="A57" s="197">
        <v>19</v>
      </c>
      <c r="B57" s="217"/>
      <c r="C57" s="10"/>
      <c r="D57" s="11"/>
      <c r="E57" s="11"/>
      <c r="F57" s="11"/>
      <c r="G57" s="11"/>
      <c r="H57" s="11"/>
      <c r="I57" s="11"/>
      <c r="J57" s="11"/>
      <c r="K57" s="11"/>
      <c r="L57" s="11"/>
      <c r="M57" s="11"/>
      <c r="N57" s="11"/>
      <c r="O57" s="11"/>
      <c r="P57" s="11"/>
      <c r="Q57" s="446"/>
      <c r="R57" s="446"/>
      <c r="S57" s="11"/>
      <c r="T57" s="284"/>
      <c r="U57" s="284"/>
      <c r="V57" s="446"/>
      <c r="W57" s="446"/>
      <c r="X57" s="448"/>
      <c r="Y57" s="12"/>
      <c r="Z57" s="14"/>
      <c r="AA57" s="9"/>
      <c r="AB57" s="183">
        <f t="shared" si="11"/>
        <v>0</v>
      </c>
      <c r="AC57" s="182" t="str">
        <f t="shared" si="8"/>
        <v xml:space="preserve"> </v>
      </c>
      <c r="AD57" s="180" t="str">
        <f t="shared" si="9"/>
        <v xml:space="preserve"> </v>
      </c>
      <c r="AE57" s="179" t="str">
        <f t="shared" si="10"/>
        <v xml:space="preserve"> </v>
      </c>
      <c r="AF57" s="180" t="str">
        <f t="shared" si="12"/>
        <v xml:space="preserve"> </v>
      </c>
      <c r="AH57" s="278" t="str">
        <f t="shared" si="13"/>
        <v xml:space="preserve"> </v>
      </c>
    </row>
    <row r="58" spans="1:34" x14ac:dyDescent="0.2">
      <c r="A58" s="196">
        <v>20</v>
      </c>
      <c r="B58" s="434"/>
      <c r="C58" s="107"/>
      <c r="D58" s="108"/>
      <c r="E58" s="108"/>
      <c r="F58" s="108"/>
      <c r="G58" s="108"/>
      <c r="H58" s="108"/>
      <c r="I58" s="108"/>
      <c r="J58" s="108"/>
      <c r="K58" s="108"/>
      <c r="L58" s="108"/>
      <c r="M58" s="108"/>
      <c r="N58" s="108"/>
      <c r="O58" s="108"/>
      <c r="P58" s="108"/>
      <c r="Q58" s="447"/>
      <c r="R58" s="445"/>
      <c r="S58" s="108"/>
      <c r="T58" s="289"/>
      <c r="U58" s="289"/>
      <c r="V58" s="447"/>
      <c r="W58" s="447"/>
      <c r="X58" s="445"/>
      <c r="Y58" s="109"/>
      <c r="Z58" s="110"/>
      <c r="AA58" s="106"/>
      <c r="AB58" s="111">
        <f t="shared" si="11"/>
        <v>0</v>
      </c>
      <c r="AC58" s="112" t="str">
        <f t="shared" si="8"/>
        <v xml:space="preserve"> </v>
      </c>
      <c r="AD58" s="113" t="str">
        <f t="shared" si="9"/>
        <v xml:space="preserve"> </v>
      </c>
      <c r="AE58" s="159" t="str">
        <f t="shared" si="10"/>
        <v xml:space="preserve"> </v>
      </c>
      <c r="AF58" s="114" t="str">
        <f t="shared" si="12"/>
        <v xml:space="preserve"> </v>
      </c>
      <c r="AH58" s="278" t="str">
        <f t="shared" si="13"/>
        <v xml:space="preserve"> </v>
      </c>
    </row>
    <row r="59" spans="1:34" x14ac:dyDescent="0.2">
      <c r="A59" s="197">
        <v>21</v>
      </c>
      <c r="B59" s="217"/>
      <c r="C59" s="10"/>
      <c r="D59" s="11"/>
      <c r="E59" s="11"/>
      <c r="F59" s="11"/>
      <c r="G59" s="11"/>
      <c r="H59" s="11"/>
      <c r="I59" s="11"/>
      <c r="J59" s="11"/>
      <c r="K59" s="11"/>
      <c r="L59" s="11"/>
      <c r="M59" s="11"/>
      <c r="N59" s="11"/>
      <c r="O59" s="11"/>
      <c r="P59" s="11"/>
      <c r="Q59" s="446"/>
      <c r="R59" s="446"/>
      <c r="S59" s="11"/>
      <c r="T59" s="284"/>
      <c r="U59" s="284"/>
      <c r="V59" s="446"/>
      <c r="W59" s="446"/>
      <c r="X59" s="448"/>
      <c r="Y59" s="12"/>
      <c r="Z59" s="14"/>
      <c r="AA59" s="9"/>
      <c r="AB59" s="180">
        <f t="shared" si="11"/>
        <v>0</v>
      </c>
      <c r="AC59" s="182" t="str">
        <f t="shared" si="8"/>
        <v xml:space="preserve"> </v>
      </c>
      <c r="AD59" s="180" t="str">
        <f t="shared" si="9"/>
        <v xml:space="preserve"> </v>
      </c>
      <c r="AE59" s="179" t="str">
        <f t="shared" si="10"/>
        <v xml:space="preserve"> </v>
      </c>
      <c r="AF59" s="181" t="str">
        <f t="shared" si="12"/>
        <v xml:space="preserve"> </v>
      </c>
      <c r="AH59" s="278" t="str">
        <f t="shared" si="13"/>
        <v xml:space="preserve"> </v>
      </c>
    </row>
    <row r="60" spans="1:34" x14ac:dyDescent="0.2">
      <c r="A60" s="196">
        <v>22</v>
      </c>
      <c r="B60" s="431"/>
      <c r="C60" s="107"/>
      <c r="D60" s="108"/>
      <c r="E60" s="108"/>
      <c r="F60" s="108"/>
      <c r="G60" s="108"/>
      <c r="H60" s="108"/>
      <c r="I60" s="108"/>
      <c r="J60" s="108"/>
      <c r="K60" s="108"/>
      <c r="L60" s="108"/>
      <c r="M60" s="108"/>
      <c r="N60" s="108"/>
      <c r="O60" s="108"/>
      <c r="P60" s="108"/>
      <c r="Q60" s="447"/>
      <c r="R60" s="445"/>
      <c r="S60" s="108"/>
      <c r="T60" s="289"/>
      <c r="U60" s="289"/>
      <c r="V60" s="447"/>
      <c r="W60" s="447"/>
      <c r="X60" s="445"/>
      <c r="Y60" s="109"/>
      <c r="Z60" s="110"/>
      <c r="AA60" s="106"/>
      <c r="AB60" s="114">
        <f t="shared" si="11"/>
        <v>0</v>
      </c>
      <c r="AC60" s="112" t="str">
        <f t="shared" si="8"/>
        <v xml:space="preserve"> </v>
      </c>
      <c r="AD60" s="113" t="str">
        <f t="shared" si="9"/>
        <v xml:space="preserve"> </v>
      </c>
      <c r="AE60" s="159" t="str">
        <f t="shared" si="10"/>
        <v xml:space="preserve"> </v>
      </c>
      <c r="AF60" s="113" t="str">
        <f t="shared" si="12"/>
        <v xml:space="preserve"> </v>
      </c>
      <c r="AH60" s="278" t="str">
        <f t="shared" si="13"/>
        <v xml:space="preserve"> </v>
      </c>
    </row>
    <row r="61" spans="1:34" x14ac:dyDescent="0.2">
      <c r="A61" s="197">
        <v>23</v>
      </c>
      <c r="B61" s="216"/>
      <c r="C61" s="283"/>
      <c r="D61" s="284"/>
      <c r="E61" s="284"/>
      <c r="F61" s="11"/>
      <c r="G61" s="11"/>
      <c r="H61" s="11"/>
      <c r="I61" s="11"/>
      <c r="J61" s="11"/>
      <c r="K61" s="11"/>
      <c r="L61" s="11"/>
      <c r="M61" s="11"/>
      <c r="N61" s="11"/>
      <c r="O61" s="11"/>
      <c r="P61" s="11"/>
      <c r="Q61" s="446"/>
      <c r="R61" s="446"/>
      <c r="S61" s="284"/>
      <c r="T61" s="284"/>
      <c r="U61" s="284"/>
      <c r="V61" s="446"/>
      <c r="W61" s="446"/>
      <c r="X61" s="448"/>
      <c r="Y61" s="285"/>
      <c r="Z61" s="14"/>
      <c r="AA61" s="9"/>
      <c r="AB61" s="181">
        <f t="shared" si="11"/>
        <v>0</v>
      </c>
      <c r="AC61" s="182" t="str">
        <f t="shared" si="8"/>
        <v xml:space="preserve"> </v>
      </c>
      <c r="AD61" s="180" t="str">
        <f t="shared" si="9"/>
        <v xml:space="preserve"> </v>
      </c>
      <c r="AE61" s="179" t="str">
        <f t="shared" si="10"/>
        <v xml:space="preserve"> </v>
      </c>
      <c r="AF61" s="180" t="str">
        <f t="shared" si="12"/>
        <v xml:space="preserve"> </v>
      </c>
      <c r="AH61" s="278" t="str">
        <f t="shared" si="13"/>
        <v xml:space="preserve"> </v>
      </c>
    </row>
    <row r="62" spans="1:34" x14ac:dyDescent="0.2">
      <c r="A62" s="196">
        <v>24</v>
      </c>
      <c r="B62" s="215"/>
      <c r="C62" s="288"/>
      <c r="D62" s="289"/>
      <c r="E62" s="289"/>
      <c r="F62" s="108"/>
      <c r="G62" s="108"/>
      <c r="H62" s="108"/>
      <c r="I62" s="108"/>
      <c r="J62" s="108"/>
      <c r="K62" s="108"/>
      <c r="L62" s="108"/>
      <c r="M62" s="108"/>
      <c r="N62" s="108"/>
      <c r="O62" s="108"/>
      <c r="P62" s="108"/>
      <c r="Q62" s="447"/>
      <c r="R62" s="445"/>
      <c r="S62" s="289"/>
      <c r="T62" s="289"/>
      <c r="U62" s="289"/>
      <c r="V62" s="445"/>
      <c r="W62" s="445"/>
      <c r="X62" s="445"/>
      <c r="Y62" s="290"/>
      <c r="Z62" s="110"/>
      <c r="AA62" s="106"/>
      <c r="AB62" s="111">
        <f t="shared" si="11"/>
        <v>0</v>
      </c>
      <c r="AC62" s="112" t="str">
        <f t="shared" si="8"/>
        <v xml:space="preserve"> </v>
      </c>
      <c r="AD62" s="113" t="str">
        <f t="shared" si="9"/>
        <v xml:space="preserve"> </v>
      </c>
      <c r="AE62" s="159" t="str">
        <f t="shared" si="10"/>
        <v xml:space="preserve"> </v>
      </c>
      <c r="AF62" s="114" t="str">
        <f t="shared" si="12"/>
        <v xml:space="preserve"> </v>
      </c>
      <c r="AH62" s="278" t="str">
        <f t="shared" si="13"/>
        <v xml:space="preserve"> </v>
      </c>
    </row>
    <row r="63" spans="1:34" x14ac:dyDescent="0.2">
      <c r="A63" s="197">
        <v>25</v>
      </c>
      <c r="B63" s="216"/>
      <c r="C63" s="283"/>
      <c r="D63" s="284"/>
      <c r="E63" s="284"/>
      <c r="F63" s="11"/>
      <c r="G63" s="11"/>
      <c r="H63" s="11"/>
      <c r="I63" s="11"/>
      <c r="J63" s="11"/>
      <c r="K63" s="11"/>
      <c r="L63" s="11"/>
      <c r="M63" s="11"/>
      <c r="N63" s="11"/>
      <c r="O63" s="11"/>
      <c r="P63" s="11"/>
      <c r="Q63" s="446"/>
      <c r="R63" s="446"/>
      <c r="S63" s="284"/>
      <c r="T63" s="284"/>
      <c r="U63" s="284"/>
      <c r="V63" s="448"/>
      <c r="W63" s="448"/>
      <c r="X63" s="448"/>
      <c r="Y63" s="285"/>
      <c r="Z63" s="14"/>
      <c r="AA63" s="9"/>
      <c r="AB63" s="180">
        <f t="shared" si="11"/>
        <v>0</v>
      </c>
      <c r="AC63" s="182" t="str">
        <f t="shared" si="8"/>
        <v xml:space="preserve"> </v>
      </c>
      <c r="AD63" s="180" t="str">
        <f t="shared" si="9"/>
        <v xml:space="preserve"> </v>
      </c>
      <c r="AE63" s="179" t="str">
        <f t="shared" si="10"/>
        <v xml:space="preserve"> </v>
      </c>
      <c r="AF63" s="180" t="str">
        <f t="shared" si="12"/>
        <v xml:space="preserve"> </v>
      </c>
      <c r="AH63" s="278" t="str">
        <f t="shared" si="13"/>
        <v xml:space="preserve"> </v>
      </c>
    </row>
    <row r="64" spans="1:34" x14ac:dyDescent="0.2">
      <c r="A64" s="196">
        <v>26</v>
      </c>
      <c r="B64" s="211"/>
      <c r="C64" s="107"/>
      <c r="D64" s="108"/>
      <c r="E64" s="108"/>
      <c r="F64" s="108"/>
      <c r="G64" s="108"/>
      <c r="H64" s="108"/>
      <c r="I64" s="108"/>
      <c r="J64" s="108"/>
      <c r="K64" s="108"/>
      <c r="L64" s="108"/>
      <c r="M64" s="108"/>
      <c r="N64" s="108"/>
      <c r="O64" s="108"/>
      <c r="P64" s="108"/>
      <c r="Q64" s="447"/>
      <c r="R64" s="447"/>
      <c r="S64" s="108"/>
      <c r="T64" s="108"/>
      <c r="U64" s="108"/>
      <c r="V64" s="447"/>
      <c r="W64" s="447"/>
      <c r="X64" s="445"/>
      <c r="Y64" s="109"/>
      <c r="Z64" s="110"/>
      <c r="AA64" s="106"/>
      <c r="AB64" s="114">
        <f t="shared" si="11"/>
        <v>0</v>
      </c>
      <c r="AC64" s="112" t="str">
        <f t="shared" si="8"/>
        <v xml:space="preserve"> </v>
      </c>
      <c r="AD64" s="113" t="str">
        <f t="shared" si="9"/>
        <v xml:space="preserve"> </v>
      </c>
      <c r="AE64" s="159" t="str">
        <f t="shared" si="10"/>
        <v xml:space="preserve"> </v>
      </c>
      <c r="AF64" s="114" t="str">
        <f t="shared" si="12"/>
        <v xml:space="preserve"> </v>
      </c>
      <c r="AH64" s="278" t="str">
        <f t="shared" si="13"/>
        <v xml:space="preserve"> </v>
      </c>
    </row>
    <row r="65" spans="1:34" x14ac:dyDescent="0.2">
      <c r="A65" s="197">
        <v>27</v>
      </c>
      <c r="B65" s="212"/>
      <c r="C65" s="10"/>
      <c r="D65" s="11"/>
      <c r="E65" s="11"/>
      <c r="F65" s="11"/>
      <c r="G65" s="11"/>
      <c r="H65" s="11"/>
      <c r="I65" s="11"/>
      <c r="J65" s="11"/>
      <c r="K65" s="11"/>
      <c r="L65" s="11"/>
      <c r="M65" s="11"/>
      <c r="N65" s="11"/>
      <c r="O65" s="11"/>
      <c r="P65" s="11"/>
      <c r="Q65" s="446"/>
      <c r="R65" s="446"/>
      <c r="S65" s="11"/>
      <c r="T65" s="11"/>
      <c r="U65" s="11"/>
      <c r="V65" s="446"/>
      <c r="W65" s="446"/>
      <c r="X65" s="446"/>
      <c r="Y65" s="12"/>
      <c r="Z65" s="14"/>
      <c r="AA65" s="9"/>
      <c r="AB65" s="181">
        <f t="shared" si="11"/>
        <v>0</v>
      </c>
      <c r="AC65" s="182" t="str">
        <f t="shared" si="8"/>
        <v xml:space="preserve"> </v>
      </c>
      <c r="AD65" s="180" t="str">
        <f t="shared" si="9"/>
        <v xml:space="preserve"> </v>
      </c>
      <c r="AE65" s="179" t="str">
        <f t="shared" si="10"/>
        <v xml:space="preserve"> </v>
      </c>
      <c r="AF65" s="181" t="str">
        <f t="shared" si="12"/>
        <v xml:space="preserve"> </v>
      </c>
      <c r="AH65" s="278" t="str">
        <f t="shared" si="13"/>
        <v xml:space="preserve"> </v>
      </c>
    </row>
    <row r="66" spans="1:34" x14ac:dyDescent="0.2">
      <c r="A66" s="196">
        <v>28</v>
      </c>
      <c r="B66" s="211"/>
      <c r="C66" s="107"/>
      <c r="D66" s="108"/>
      <c r="E66" s="108"/>
      <c r="F66" s="108"/>
      <c r="G66" s="108"/>
      <c r="H66" s="108"/>
      <c r="I66" s="108"/>
      <c r="J66" s="108"/>
      <c r="K66" s="108"/>
      <c r="L66" s="108"/>
      <c r="M66" s="108"/>
      <c r="N66" s="108"/>
      <c r="O66" s="108"/>
      <c r="P66" s="108"/>
      <c r="Q66" s="447"/>
      <c r="R66" s="447"/>
      <c r="S66" s="108"/>
      <c r="T66" s="108"/>
      <c r="U66" s="108"/>
      <c r="V66" s="447"/>
      <c r="W66" s="447"/>
      <c r="X66" s="445"/>
      <c r="Y66" s="109"/>
      <c r="Z66" s="110"/>
      <c r="AA66" s="106"/>
      <c r="AB66" s="111">
        <f t="shared" si="11"/>
        <v>0</v>
      </c>
      <c r="AC66" s="112" t="str">
        <f t="shared" si="8"/>
        <v xml:space="preserve"> </v>
      </c>
      <c r="AD66" s="113" t="str">
        <f t="shared" si="9"/>
        <v xml:space="preserve"> </v>
      </c>
      <c r="AE66" s="159" t="str">
        <f t="shared" si="10"/>
        <v xml:space="preserve"> </v>
      </c>
      <c r="AF66" s="111" t="str">
        <f t="shared" si="12"/>
        <v xml:space="preserve"> </v>
      </c>
      <c r="AH66" s="278" t="str">
        <f t="shared" si="13"/>
        <v xml:space="preserve"> </v>
      </c>
    </row>
    <row r="67" spans="1:34" x14ac:dyDescent="0.2">
      <c r="A67" s="197">
        <v>29</v>
      </c>
      <c r="B67" s="212"/>
      <c r="C67" s="10"/>
      <c r="D67" s="11"/>
      <c r="E67" s="11"/>
      <c r="F67" s="11"/>
      <c r="G67" s="11"/>
      <c r="H67" s="11"/>
      <c r="I67" s="11"/>
      <c r="J67" s="11"/>
      <c r="K67" s="11"/>
      <c r="L67" s="11"/>
      <c r="M67" s="11"/>
      <c r="N67" s="11"/>
      <c r="O67" s="11"/>
      <c r="P67" s="11"/>
      <c r="Q67" s="446"/>
      <c r="R67" s="446"/>
      <c r="S67" s="11"/>
      <c r="T67" s="11"/>
      <c r="U67" s="11"/>
      <c r="V67" s="446"/>
      <c r="W67" s="446"/>
      <c r="X67" s="446"/>
      <c r="Y67" s="12"/>
      <c r="Z67" s="14"/>
      <c r="AA67" s="9"/>
      <c r="AB67" s="181">
        <f t="shared" si="11"/>
        <v>0</v>
      </c>
      <c r="AC67" s="182" t="str">
        <f t="shared" si="8"/>
        <v xml:space="preserve"> </v>
      </c>
      <c r="AD67" s="180" t="str">
        <f t="shared" si="9"/>
        <v xml:space="preserve"> </v>
      </c>
      <c r="AE67" s="179" t="str">
        <f t="shared" si="10"/>
        <v xml:space="preserve"> </v>
      </c>
      <c r="AF67" s="181" t="str">
        <f t="shared" si="12"/>
        <v xml:space="preserve"> </v>
      </c>
      <c r="AH67" s="278" t="str">
        <f t="shared" si="13"/>
        <v xml:space="preserve"> </v>
      </c>
    </row>
    <row r="68" spans="1:34" ht="13.5" thickBot="1" x14ac:dyDescent="0.25">
      <c r="A68" s="196">
        <v>30</v>
      </c>
      <c r="B68" s="213"/>
      <c r="C68" s="115"/>
      <c r="D68" s="116"/>
      <c r="E68" s="116"/>
      <c r="F68" s="116"/>
      <c r="G68" s="116"/>
      <c r="H68" s="116"/>
      <c r="I68" s="116"/>
      <c r="J68" s="116"/>
      <c r="K68" s="116"/>
      <c r="L68" s="116"/>
      <c r="M68" s="116"/>
      <c r="N68" s="116"/>
      <c r="O68" s="116"/>
      <c r="P68" s="116"/>
      <c r="Q68" s="452"/>
      <c r="R68" s="452"/>
      <c r="S68" s="116"/>
      <c r="T68" s="116"/>
      <c r="U68" s="116"/>
      <c r="V68" s="452"/>
      <c r="W68" s="452"/>
      <c r="X68" s="453"/>
      <c r="Y68" s="154"/>
      <c r="Z68" s="110"/>
      <c r="AA68" s="106"/>
      <c r="AB68" s="111">
        <f t="shared" si="11"/>
        <v>0</v>
      </c>
      <c r="AC68" s="112" t="str">
        <f t="shared" si="8"/>
        <v xml:space="preserve"> </v>
      </c>
      <c r="AD68" s="113" t="str">
        <f t="shared" si="9"/>
        <v xml:space="preserve"> </v>
      </c>
      <c r="AE68" s="160" t="str">
        <f t="shared" si="10"/>
        <v xml:space="preserve"> </v>
      </c>
      <c r="AF68" s="111" t="str">
        <f t="shared" si="12"/>
        <v xml:space="preserve"> </v>
      </c>
      <c r="AH68" s="278" t="str">
        <f t="shared" si="13"/>
        <v xml:space="preserve"> </v>
      </c>
    </row>
    <row r="69" spans="1:34" ht="14.25" thickTop="1" thickBot="1" x14ac:dyDescent="0.25">
      <c r="A69" s="502" t="s">
        <v>150</v>
      </c>
      <c r="B69" s="503"/>
      <c r="C69" s="503"/>
      <c r="D69" s="503"/>
      <c r="E69" s="503"/>
      <c r="F69" s="503"/>
      <c r="G69" s="503"/>
      <c r="H69" s="503"/>
      <c r="I69" s="503"/>
      <c r="J69" s="503"/>
      <c r="K69" s="503"/>
      <c r="L69" s="503"/>
      <c r="M69" s="503"/>
      <c r="N69" s="503"/>
      <c r="O69" s="503"/>
      <c r="P69" s="503"/>
      <c r="Q69" s="503"/>
      <c r="R69" s="503"/>
      <c r="S69" s="503"/>
      <c r="T69" s="503"/>
      <c r="U69" s="503"/>
      <c r="V69" s="503"/>
      <c r="W69" s="503"/>
      <c r="X69" s="503"/>
      <c r="Y69" s="504"/>
      <c r="Z69" s="281">
        <f>SUM(Z39:Z68)</f>
        <v>0</v>
      </c>
      <c r="AA69" s="281">
        <f>SUM(AA39:AA68)</f>
        <v>0</v>
      </c>
      <c r="AB69" s="281">
        <f>SUM(AB39:AB68)</f>
        <v>0</v>
      </c>
      <c r="AC69" s="281">
        <f>SUM(AC39:AC68)</f>
        <v>0</v>
      </c>
      <c r="AD69" s="281">
        <f>SUM(AD39:AD68)</f>
        <v>0</v>
      </c>
      <c r="AE69" s="129"/>
      <c r="AF69" s="209" t="str">
        <f>AF34</f>
        <v>в.28.01.2019.</v>
      </c>
    </row>
    <row r="70" spans="1:34" s="193" customFormat="1" ht="13.5" thickTop="1" x14ac:dyDescent="0.2">
      <c r="A70" s="1"/>
      <c r="B70" s="1"/>
      <c r="J70" s="221"/>
      <c r="K70" s="221"/>
      <c r="T70" s="202"/>
      <c r="U70" s="202"/>
      <c r="W70" s="278"/>
      <c r="Z70" s="200"/>
      <c r="AA70" s="200"/>
      <c r="AB70" s="200"/>
      <c r="AC70" s="200"/>
      <c r="AD70" s="200"/>
      <c r="AE70" s="80"/>
      <c r="AF70" s="198"/>
    </row>
    <row r="71" spans="1:34" ht="13.5" thickBot="1" x14ac:dyDescent="0.25">
      <c r="B71" s="382" t="str">
        <f>B1</f>
        <v>2018/2019.</v>
      </c>
    </row>
    <row r="72" spans="1:34" ht="32.25" customHeight="1" thickTop="1" x14ac:dyDescent="0.2">
      <c r="A72" s="512" t="str">
        <f>A2</f>
        <v>5. РАЗРЕД</v>
      </c>
      <c r="B72" s="513"/>
      <c r="C72" s="495" t="s">
        <v>0</v>
      </c>
      <c r="D72" s="496"/>
      <c r="E72" s="496"/>
      <c r="F72" s="496"/>
      <c r="G72" s="496"/>
      <c r="H72" s="496"/>
      <c r="I72" s="496"/>
      <c r="J72" s="496"/>
      <c r="K72" s="496"/>
      <c r="L72" s="496"/>
      <c r="M72" s="496"/>
      <c r="N72" s="496"/>
      <c r="O72" s="496"/>
      <c r="P72" s="496"/>
      <c r="Q72" s="496"/>
      <c r="R72" s="496"/>
      <c r="S72" s="496"/>
      <c r="T72" s="496"/>
      <c r="U72" s="496"/>
      <c r="V72" s="496"/>
      <c r="W72" s="496"/>
      <c r="X72" s="496"/>
      <c r="Y72" s="497"/>
      <c r="Z72" s="492" t="s">
        <v>163</v>
      </c>
      <c r="AA72" s="493"/>
      <c r="AB72" s="494"/>
      <c r="AC72" s="498" t="s">
        <v>2</v>
      </c>
      <c r="AD72" s="500" t="s">
        <v>1</v>
      </c>
      <c r="AE72" s="505" t="s">
        <v>82</v>
      </c>
      <c r="AF72" s="506"/>
    </row>
    <row r="73" spans="1:34" ht="162" customHeight="1" thickBot="1" x14ac:dyDescent="0.25">
      <c r="A73" s="155" t="s">
        <v>6</v>
      </c>
      <c r="B73" s="156" t="s">
        <v>87</v>
      </c>
      <c r="C73" s="174" t="str">
        <f>C3</f>
        <v>Српски језик</v>
      </c>
      <c r="D73" s="375" t="str">
        <f t="shared" ref="D73:P73" si="14">D3</f>
        <v>Српски као нематерњи језик</v>
      </c>
      <c r="E73" s="172" t="str">
        <f t="shared" si="14"/>
        <v xml:space="preserve">Енглески </v>
      </c>
      <c r="F73" s="124" t="str">
        <f t="shared" si="14"/>
        <v>Историја</v>
      </c>
      <c r="G73" s="124" t="str">
        <f t="shared" si="14"/>
        <v>Географија</v>
      </c>
      <c r="H73" s="124" t="str">
        <f t="shared" si="14"/>
        <v>Биологија</v>
      </c>
      <c r="I73" s="125" t="str">
        <f t="shared" si="14"/>
        <v>Математика</v>
      </c>
      <c r="J73" s="203" t="str">
        <f t="shared" si="14"/>
        <v>Информатика и рачунарство</v>
      </c>
      <c r="K73" s="203" t="str">
        <f t="shared" si="14"/>
        <v>Техника и технологија</v>
      </c>
      <c r="L73" s="204" t="str">
        <f t="shared" si="14"/>
        <v>Ликовна култура</v>
      </c>
      <c r="M73" s="203" t="str">
        <f t="shared" si="14"/>
        <v>Музичка култура</v>
      </c>
      <c r="N73" s="125" t="str">
        <f t="shared" si="14"/>
        <v>Физичко и здр. васпитање</v>
      </c>
      <c r="O73" s="125" t="str">
        <f t="shared" si="14"/>
        <v xml:space="preserve">Физика </v>
      </c>
      <c r="P73" s="203" t="str">
        <f t="shared" si="14"/>
        <v>Хемија</v>
      </c>
      <c r="Q73" s="125" t="str">
        <f t="shared" ref="Q73:S73" si="15">Q3</f>
        <v>Верска настава</v>
      </c>
      <c r="R73" s="171" t="str">
        <f t="shared" si="15"/>
        <v>Грађанско васпитање</v>
      </c>
      <c r="S73" s="125" t="str">
        <f t="shared" si="15"/>
        <v>Немачки језик</v>
      </c>
      <c r="T73" s="5" t="str">
        <f>T3</f>
        <v>Француски језик</v>
      </c>
      <c r="U73" s="5" t="str">
        <f>U3</f>
        <v>Матерњи јез. са ел. нац. култ.</v>
      </c>
      <c r="V73" s="125" t="str">
        <f>V3</f>
        <v>Хор и оркестар</v>
      </c>
      <c r="W73" s="125" t="str">
        <f>W3</f>
        <v>Чувари природе</v>
      </c>
      <c r="X73" s="124" t="str">
        <f>X3</f>
        <v>Свакодневни живот у прошлости</v>
      </c>
      <c r="Y73" s="143" t="s">
        <v>85</v>
      </c>
      <c r="Z73" s="127" t="s">
        <v>4</v>
      </c>
      <c r="AA73" s="128" t="s">
        <v>5</v>
      </c>
      <c r="AB73" s="126" t="s">
        <v>37</v>
      </c>
      <c r="AC73" s="499"/>
      <c r="AD73" s="501"/>
      <c r="AE73" s="158" t="s">
        <v>3</v>
      </c>
      <c r="AF73" s="157" t="s">
        <v>36</v>
      </c>
    </row>
    <row r="74" spans="1:34" ht="13.5" thickTop="1" x14ac:dyDescent="0.2">
      <c r="A74" s="195">
        <v>1</v>
      </c>
      <c r="B74" s="435"/>
      <c r="C74" s="7"/>
      <c r="D74" s="370"/>
      <c r="E74" s="370"/>
      <c r="F74" s="370"/>
      <c r="G74" s="370"/>
      <c r="H74" s="370"/>
      <c r="I74" s="370"/>
      <c r="J74" s="370"/>
      <c r="K74" s="8"/>
      <c r="L74" s="370"/>
      <c r="M74" s="370"/>
      <c r="N74" s="370"/>
      <c r="O74" s="370"/>
      <c r="P74" s="370"/>
      <c r="Q74" s="444"/>
      <c r="R74" s="444"/>
      <c r="S74" s="370"/>
      <c r="T74" s="8"/>
      <c r="U74" s="8"/>
      <c r="V74" s="444"/>
      <c r="W74" s="444"/>
      <c r="X74" s="444"/>
      <c r="Y74" s="371"/>
      <c r="Z74" s="13"/>
      <c r="AA74" s="6"/>
      <c r="AB74" s="176">
        <f>SUM(Z74:AA74)</f>
        <v>0</v>
      </c>
      <c r="AC74" s="177" t="str">
        <f t="shared" ref="AC74:AC103" si="16">IF(SUMIF(C74:S74,1)=0," ",SUMIF(C74:S74,1))</f>
        <v xml:space="preserve"> </v>
      </c>
      <c r="AD74" s="178" t="str">
        <f t="shared" ref="AD74:AD103" si="17">IF(COUNTIF(C74:S74,0)=0," ",COUNTIF(C74:S74,0))</f>
        <v xml:space="preserve"> </v>
      </c>
      <c r="AE74" s="184" t="str">
        <f t="shared" ref="AE74:AE103" si="18">IF(AD74=" ",IF(AC74=" ",IF(Y74=0," ",AVERAGE(C74:P74,S74,T74)),1),0)</f>
        <v xml:space="preserve"> </v>
      </c>
      <c r="AF74" s="178" t="str">
        <f>IF(AE74=" "," ",IF(AE74&gt;=4.5,"Одличан",IF(AE74&gt;=3.5,"Врло добар",IF(AE74&gt;=2.5,"Добар",IF(AE74&gt;=1.5,"Довољан",IF(AE74&gt;=1,"Недовољан","Неоцењен"))))))</f>
        <v xml:space="preserve"> </v>
      </c>
      <c r="AH74" s="278" t="str">
        <f>IF(AD74=" ",AC74,0)</f>
        <v xml:space="preserve"> </v>
      </c>
    </row>
    <row r="75" spans="1:34" x14ac:dyDescent="0.2">
      <c r="A75" s="196">
        <v>2</v>
      </c>
      <c r="B75" s="436"/>
      <c r="C75" s="107"/>
      <c r="D75" s="108"/>
      <c r="E75" s="108"/>
      <c r="F75" s="108"/>
      <c r="G75" s="108"/>
      <c r="H75" s="108"/>
      <c r="I75" s="108"/>
      <c r="J75" s="108"/>
      <c r="K75" s="108"/>
      <c r="L75" s="108"/>
      <c r="M75" s="108"/>
      <c r="N75" s="108"/>
      <c r="O75" s="108"/>
      <c r="P75" s="108"/>
      <c r="Q75" s="445"/>
      <c r="R75" s="445"/>
      <c r="S75" s="108"/>
      <c r="T75" s="108"/>
      <c r="U75" s="108"/>
      <c r="V75" s="445"/>
      <c r="W75" s="445"/>
      <c r="X75" s="445"/>
      <c r="Y75" s="109"/>
      <c r="Z75" s="110"/>
      <c r="AA75" s="106"/>
      <c r="AB75" s="111">
        <f t="shared" ref="AB75:AB103" si="19">SUM(Z75:AA75)</f>
        <v>0</v>
      </c>
      <c r="AC75" s="112" t="str">
        <f t="shared" si="16"/>
        <v xml:space="preserve"> </v>
      </c>
      <c r="AD75" s="113" t="str">
        <f t="shared" si="17"/>
        <v xml:space="preserve"> </v>
      </c>
      <c r="AE75" s="159" t="str">
        <f t="shared" si="18"/>
        <v xml:space="preserve"> </v>
      </c>
      <c r="AF75" s="113" t="str">
        <f t="shared" ref="AF75:AF103" si="20">IF(AE75=" "," ",IF(AE75&gt;=4.5,"Одличан",IF(AE75&gt;=3.5,"Врло добар",IF(AE75&gt;=2.5,"Добар",IF(AE75&gt;=1.5,"Довољан",IF(AE75&gt;=1,"Недовољан","Неоцењен"))))))</f>
        <v xml:space="preserve"> </v>
      </c>
      <c r="AH75" s="278" t="str">
        <f t="shared" ref="AH75:AH103" si="21">IF(AD75=" ",AC75,0)</f>
        <v xml:space="preserve"> </v>
      </c>
    </row>
    <row r="76" spans="1:34" x14ac:dyDescent="0.2">
      <c r="A76" s="197">
        <v>3</v>
      </c>
      <c r="B76" s="437"/>
      <c r="C76" s="10"/>
      <c r="D76" s="11"/>
      <c r="E76" s="11"/>
      <c r="F76" s="11"/>
      <c r="G76" s="11"/>
      <c r="H76" s="11"/>
      <c r="I76" s="11"/>
      <c r="J76" s="11"/>
      <c r="K76" s="11"/>
      <c r="L76" s="11"/>
      <c r="M76" s="11"/>
      <c r="N76" s="11"/>
      <c r="O76" s="11"/>
      <c r="P76" s="11"/>
      <c r="Q76" s="446"/>
      <c r="R76" s="446"/>
      <c r="S76" s="11"/>
      <c r="T76" s="11"/>
      <c r="U76" s="11"/>
      <c r="V76" s="446"/>
      <c r="W76" s="446"/>
      <c r="X76" s="446"/>
      <c r="Y76" s="12"/>
      <c r="Z76" s="14"/>
      <c r="AA76" s="9"/>
      <c r="AB76" s="181">
        <f t="shared" si="19"/>
        <v>0</v>
      </c>
      <c r="AC76" s="182" t="str">
        <f t="shared" si="16"/>
        <v xml:space="preserve"> </v>
      </c>
      <c r="AD76" s="180" t="str">
        <f t="shared" si="17"/>
        <v xml:space="preserve"> </v>
      </c>
      <c r="AE76" s="179" t="str">
        <f t="shared" si="18"/>
        <v xml:space="preserve"> </v>
      </c>
      <c r="AF76" s="180" t="str">
        <f t="shared" si="20"/>
        <v xml:space="preserve"> </v>
      </c>
      <c r="AH76" s="278" t="str">
        <f t="shared" si="21"/>
        <v xml:space="preserve"> </v>
      </c>
    </row>
    <row r="77" spans="1:34" x14ac:dyDescent="0.2">
      <c r="A77" s="196">
        <v>4</v>
      </c>
      <c r="B77" s="436"/>
      <c r="C77" s="107"/>
      <c r="D77" s="108"/>
      <c r="E77" s="108"/>
      <c r="F77" s="108"/>
      <c r="G77" s="108"/>
      <c r="H77" s="108"/>
      <c r="I77" s="108"/>
      <c r="J77" s="108"/>
      <c r="K77" s="108"/>
      <c r="L77" s="108"/>
      <c r="M77" s="108"/>
      <c r="N77" s="108"/>
      <c r="O77" s="108"/>
      <c r="P77" s="108"/>
      <c r="Q77" s="447"/>
      <c r="R77" s="445"/>
      <c r="S77" s="108"/>
      <c r="T77" s="108"/>
      <c r="U77" s="108"/>
      <c r="V77" s="447"/>
      <c r="W77" s="447"/>
      <c r="X77" s="445"/>
      <c r="Y77" s="109"/>
      <c r="Z77" s="110"/>
      <c r="AA77" s="106"/>
      <c r="AB77" s="111">
        <f t="shared" si="19"/>
        <v>0</v>
      </c>
      <c r="AC77" s="112" t="str">
        <f t="shared" si="16"/>
        <v xml:space="preserve"> </v>
      </c>
      <c r="AD77" s="113" t="str">
        <f t="shared" si="17"/>
        <v xml:space="preserve"> </v>
      </c>
      <c r="AE77" s="159" t="str">
        <f t="shared" si="18"/>
        <v xml:space="preserve"> </v>
      </c>
      <c r="AF77" s="113" t="str">
        <f t="shared" si="20"/>
        <v xml:space="preserve"> </v>
      </c>
      <c r="AH77" s="278" t="str">
        <f t="shared" si="21"/>
        <v xml:space="preserve"> </v>
      </c>
    </row>
    <row r="78" spans="1:34" x14ac:dyDescent="0.2">
      <c r="A78" s="197">
        <v>5</v>
      </c>
      <c r="B78" s="438"/>
      <c r="C78" s="10"/>
      <c r="D78" s="11"/>
      <c r="E78" s="11"/>
      <c r="F78" s="11"/>
      <c r="G78" s="11"/>
      <c r="H78" s="11"/>
      <c r="I78" s="11"/>
      <c r="J78" s="11"/>
      <c r="K78" s="11"/>
      <c r="L78" s="11"/>
      <c r="M78" s="11"/>
      <c r="N78" s="11"/>
      <c r="O78" s="11"/>
      <c r="P78" s="11"/>
      <c r="Q78" s="446"/>
      <c r="R78" s="446"/>
      <c r="S78" s="11"/>
      <c r="T78" s="11"/>
      <c r="U78" s="11"/>
      <c r="V78" s="446"/>
      <c r="W78" s="446"/>
      <c r="X78" s="446"/>
      <c r="Y78" s="12"/>
      <c r="Z78" s="14"/>
      <c r="AA78" s="9"/>
      <c r="AB78" s="180">
        <f t="shared" si="19"/>
        <v>0</v>
      </c>
      <c r="AC78" s="182" t="str">
        <f t="shared" si="16"/>
        <v xml:space="preserve"> </v>
      </c>
      <c r="AD78" s="180" t="str">
        <f t="shared" si="17"/>
        <v xml:space="preserve"> </v>
      </c>
      <c r="AE78" s="179" t="str">
        <f t="shared" si="18"/>
        <v xml:space="preserve"> </v>
      </c>
      <c r="AF78" s="180" t="str">
        <f t="shared" si="20"/>
        <v xml:space="preserve"> </v>
      </c>
      <c r="AH78" s="278" t="str">
        <f t="shared" si="21"/>
        <v xml:space="preserve"> </v>
      </c>
    </row>
    <row r="79" spans="1:34" x14ac:dyDescent="0.2">
      <c r="A79" s="196">
        <v>6</v>
      </c>
      <c r="B79" s="439"/>
      <c r="C79" s="107"/>
      <c r="D79" s="108"/>
      <c r="E79" s="108"/>
      <c r="F79" s="108"/>
      <c r="G79" s="108"/>
      <c r="H79" s="108"/>
      <c r="I79" s="108"/>
      <c r="J79" s="108"/>
      <c r="K79" s="108"/>
      <c r="L79" s="108"/>
      <c r="M79" s="108"/>
      <c r="N79" s="108"/>
      <c r="O79" s="108"/>
      <c r="P79" s="108"/>
      <c r="Q79" s="447"/>
      <c r="R79" s="445"/>
      <c r="S79" s="108"/>
      <c r="T79" s="108"/>
      <c r="U79" s="108"/>
      <c r="V79" s="447"/>
      <c r="W79" s="447"/>
      <c r="X79" s="445"/>
      <c r="Y79" s="109"/>
      <c r="Z79" s="110"/>
      <c r="AA79" s="106"/>
      <c r="AB79" s="114">
        <f t="shared" si="19"/>
        <v>0</v>
      </c>
      <c r="AC79" s="112" t="str">
        <f t="shared" si="16"/>
        <v xml:space="preserve"> </v>
      </c>
      <c r="AD79" s="113" t="str">
        <f t="shared" si="17"/>
        <v xml:space="preserve"> </v>
      </c>
      <c r="AE79" s="159" t="str">
        <f t="shared" si="18"/>
        <v xml:space="preserve"> </v>
      </c>
      <c r="AF79" s="113" t="str">
        <f t="shared" si="20"/>
        <v xml:space="preserve"> </v>
      </c>
      <c r="AH79" s="278" t="str">
        <f t="shared" si="21"/>
        <v xml:space="preserve"> </v>
      </c>
    </row>
    <row r="80" spans="1:34" x14ac:dyDescent="0.2">
      <c r="A80" s="197">
        <v>7</v>
      </c>
      <c r="B80" s="438"/>
      <c r="C80" s="10"/>
      <c r="D80" s="11"/>
      <c r="E80" s="11"/>
      <c r="F80" s="11"/>
      <c r="G80" s="11"/>
      <c r="H80" s="11"/>
      <c r="I80" s="11"/>
      <c r="J80" s="11"/>
      <c r="K80" s="11"/>
      <c r="L80" s="11"/>
      <c r="M80" s="11"/>
      <c r="N80" s="11"/>
      <c r="O80" s="11"/>
      <c r="P80" s="11"/>
      <c r="Q80" s="446"/>
      <c r="R80" s="446"/>
      <c r="S80" s="11"/>
      <c r="T80" s="11"/>
      <c r="U80" s="11"/>
      <c r="V80" s="446"/>
      <c r="W80" s="446"/>
      <c r="X80" s="446"/>
      <c r="Y80" s="12"/>
      <c r="Z80" s="14"/>
      <c r="AA80" s="9"/>
      <c r="AB80" s="181">
        <f t="shared" si="19"/>
        <v>0</v>
      </c>
      <c r="AC80" s="182" t="str">
        <f t="shared" si="16"/>
        <v xml:space="preserve"> </v>
      </c>
      <c r="AD80" s="180" t="str">
        <f t="shared" si="17"/>
        <v xml:space="preserve"> </v>
      </c>
      <c r="AE80" s="179" t="str">
        <f t="shared" si="18"/>
        <v xml:space="preserve"> </v>
      </c>
      <c r="AF80" s="180" t="str">
        <f t="shared" si="20"/>
        <v xml:space="preserve"> </v>
      </c>
      <c r="AH80" s="278" t="str">
        <f t="shared" si="21"/>
        <v xml:space="preserve"> </v>
      </c>
    </row>
    <row r="81" spans="1:34" x14ac:dyDescent="0.2">
      <c r="A81" s="196">
        <v>8</v>
      </c>
      <c r="B81" s="439"/>
      <c r="C81" s="107"/>
      <c r="D81" s="108"/>
      <c r="E81" s="108"/>
      <c r="F81" s="108"/>
      <c r="G81" s="108"/>
      <c r="H81" s="108"/>
      <c r="I81" s="108"/>
      <c r="J81" s="108"/>
      <c r="K81" s="108"/>
      <c r="L81" s="108"/>
      <c r="M81" s="108"/>
      <c r="N81" s="108"/>
      <c r="O81" s="108"/>
      <c r="P81" s="108"/>
      <c r="Q81" s="447"/>
      <c r="R81" s="445"/>
      <c r="S81" s="108"/>
      <c r="T81" s="108"/>
      <c r="U81" s="108"/>
      <c r="V81" s="447"/>
      <c r="W81" s="447"/>
      <c r="X81" s="445"/>
      <c r="Y81" s="109"/>
      <c r="Z81" s="110"/>
      <c r="AA81" s="106"/>
      <c r="AB81" s="111">
        <f t="shared" si="19"/>
        <v>0</v>
      </c>
      <c r="AC81" s="112" t="str">
        <f t="shared" si="16"/>
        <v xml:space="preserve"> </v>
      </c>
      <c r="AD81" s="113" t="str">
        <f t="shared" si="17"/>
        <v xml:space="preserve"> </v>
      </c>
      <c r="AE81" s="159" t="str">
        <f t="shared" si="18"/>
        <v xml:space="preserve"> </v>
      </c>
      <c r="AF81" s="113" t="str">
        <f t="shared" si="20"/>
        <v xml:space="preserve"> </v>
      </c>
      <c r="AH81" s="278" t="str">
        <f t="shared" si="21"/>
        <v xml:space="preserve"> </v>
      </c>
    </row>
    <row r="82" spans="1:34" x14ac:dyDescent="0.2">
      <c r="A82" s="197">
        <v>9</v>
      </c>
      <c r="B82" s="438"/>
      <c r="C82" s="10"/>
      <c r="D82" s="11"/>
      <c r="E82" s="11"/>
      <c r="F82" s="11"/>
      <c r="G82" s="11"/>
      <c r="H82" s="11"/>
      <c r="I82" s="11"/>
      <c r="J82" s="11"/>
      <c r="K82" s="11"/>
      <c r="L82" s="11"/>
      <c r="M82" s="11"/>
      <c r="N82" s="11"/>
      <c r="O82" s="11"/>
      <c r="P82" s="11"/>
      <c r="Q82" s="446"/>
      <c r="R82" s="446"/>
      <c r="S82" s="11"/>
      <c r="T82" s="11"/>
      <c r="U82" s="11"/>
      <c r="V82" s="446"/>
      <c r="W82" s="446"/>
      <c r="X82" s="446"/>
      <c r="Y82" s="12"/>
      <c r="Z82" s="14"/>
      <c r="AA82" s="9"/>
      <c r="AB82" s="181">
        <f t="shared" si="19"/>
        <v>0</v>
      </c>
      <c r="AC82" s="182" t="str">
        <f t="shared" si="16"/>
        <v xml:space="preserve"> </v>
      </c>
      <c r="AD82" s="180" t="str">
        <f t="shared" si="17"/>
        <v xml:space="preserve"> </v>
      </c>
      <c r="AE82" s="179" t="str">
        <f t="shared" si="18"/>
        <v xml:space="preserve"> </v>
      </c>
      <c r="AF82" s="180" t="str">
        <f t="shared" si="20"/>
        <v xml:space="preserve"> </v>
      </c>
      <c r="AH82" s="278" t="str">
        <f t="shared" si="21"/>
        <v xml:space="preserve"> </v>
      </c>
    </row>
    <row r="83" spans="1:34" x14ac:dyDescent="0.2">
      <c r="A83" s="196">
        <v>10</v>
      </c>
      <c r="B83" s="439"/>
      <c r="C83" s="107"/>
      <c r="D83" s="108"/>
      <c r="E83" s="108"/>
      <c r="F83" s="108"/>
      <c r="G83" s="108"/>
      <c r="H83" s="108"/>
      <c r="I83" s="108"/>
      <c r="J83" s="108"/>
      <c r="K83" s="108"/>
      <c r="L83" s="108"/>
      <c r="M83" s="108"/>
      <c r="N83" s="108"/>
      <c r="O83" s="108"/>
      <c r="P83" s="108"/>
      <c r="Q83" s="447"/>
      <c r="R83" s="445"/>
      <c r="S83" s="108"/>
      <c r="T83" s="108"/>
      <c r="U83" s="108"/>
      <c r="V83" s="447"/>
      <c r="W83" s="447"/>
      <c r="X83" s="445"/>
      <c r="Y83" s="109"/>
      <c r="Z83" s="110"/>
      <c r="AA83" s="106"/>
      <c r="AB83" s="111">
        <f t="shared" si="19"/>
        <v>0</v>
      </c>
      <c r="AC83" s="112" t="str">
        <f t="shared" si="16"/>
        <v xml:space="preserve"> </v>
      </c>
      <c r="AD83" s="113" t="str">
        <f t="shared" si="17"/>
        <v xml:space="preserve"> </v>
      </c>
      <c r="AE83" s="159" t="str">
        <f t="shared" si="18"/>
        <v xml:space="preserve"> </v>
      </c>
      <c r="AF83" s="113" t="str">
        <f t="shared" si="20"/>
        <v xml:space="preserve"> </v>
      </c>
      <c r="AH83" s="278" t="str">
        <f t="shared" si="21"/>
        <v xml:space="preserve"> </v>
      </c>
    </row>
    <row r="84" spans="1:34" x14ac:dyDescent="0.2">
      <c r="A84" s="197">
        <v>11</v>
      </c>
      <c r="B84" s="438"/>
      <c r="C84" s="10"/>
      <c r="D84" s="11"/>
      <c r="E84" s="11"/>
      <c r="F84" s="11"/>
      <c r="G84" s="11"/>
      <c r="H84" s="11"/>
      <c r="I84" s="11"/>
      <c r="J84" s="11"/>
      <c r="K84" s="11"/>
      <c r="L84" s="11"/>
      <c r="M84" s="11"/>
      <c r="N84" s="11"/>
      <c r="O84" s="11"/>
      <c r="P84" s="11"/>
      <c r="Q84" s="446"/>
      <c r="R84" s="446"/>
      <c r="S84" s="11"/>
      <c r="T84" s="11"/>
      <c r="U84" s="11"/>
      <c r="V84" s="446"/>
      <c r="W84" s="446"/>
      <c r="X84" s="446"/>
      <c r="Y84" s="12"/>
      <c r="Z84" s="14"/>
      <c r="AA84" s="9"/>
      <c r="AB84" s="181">
        <f t="shared" si="19"/>
        <v>0</v>
      </c>
      <c r="AC84" s="182" t="str">
        <f t="shared" si="16"/>
        <v xml:space="preserve"> </v>
      </c>
      <c r="AD84" s="180" t="str">
        <f t="shared" si="17"/>
        <v xml:space="preserve"> </v>
      </c>
      <c r="AE84" s="179" t="str">
        <f t="shared" si="18"/>
        <v xml:space="preserve"> </v>
      </c>
      <c r="AF84" s="180" t="str">
        <f t="shared" si="20"/>
        <v xml:space="preserve"> </v>
      </c>
      <c r="AH84" s="278" t="str">
        <f t="shared" si="21"/>
        <v xml:space="preserve"> </v>
      </c>
    </row>
    <row r="85" spans="1:34" x14ac:dyDescent="0.2">
      <c r="A85" s="196">
        <v>12</v>
      </c>
      <c r="B85" s="439"/>
      <c r="C85" s="107"/>
      <c r="D85" s="108"/>
      <c r="E85" s="108"/>
      <c r="F85" s="108"/>
      <c r="G85" s="108"/>
      <c r="H85" s="108"/>
      <c r="I85" s="108"/>
      <c r="J85" s="108"/>
      <c r="K85" s="108"/>
      <c r="L85" s="108"/>
      <c r="M85" s="108"/>
      <c r="N85" s="108"/>
      <c r="O85" s="108"/>
      <c r="P85" s="108"/>
      <c r="Q85" s="447"/>
      <c r="R85" s="445"/>
      <c r="S85" s="108"/>
      <c r="T85" s="108"/>
      <c r="U85" s="108"/>
      <c r="V85" s="447"/>
      <c r="W85" s="447"/>
      <c r="X85" s="445"/>
      <c r="Y85" s="109"/>
      <c r="Z85" s="110"/>
      <c r="AA85" s="106"/>
      <c r="AB85" s="113">
        <f t="shared" si="19"/>
        <v>0</v>
      </c>
      <c r="AC85" s="112" t="str">
        <f t="shared" si="16"/>
        <v xml:space="preserve"> </v>
      </c>
      <c r="AD85" s="113" t="str">
        <f t="shared" si="17"/>
        <v xml:space="preserve"> </v>
      </c>
      <c r="AE85" s="159" t="str">
        <f t="shared" si="18"/>
        <v xml:space="preserve"> </v>
      </c>
      <c r="AF85" s="113" t="str">
        <f t="shared" si="20"/>
        <v xml:space="preserve"> </v>
      </c>
      <c r="AH85" s="278" t="str">
        <f t="shared" si="21"/>
        <v xml:space="preserve"> </v>
      </c>
    </row>
    <row r="86" spans="1:34" x14ac:dyDescent="0.2">
      <c r="A86" s="197">
        <v>13</v>
      </c>
      <c r="B86" s="438"/>
      <c r="C86" s="10"/>
      <c r="D86" s="11"/>
      <c r="E86" s="11"/>
      <c r="F86" s="11"/>
      <c r="G86" s="11"/>
      <c r="H86" s="11"/>
      <c r="I86" s="11"/>
      <c r="J86" s="11"/>
      <c r="K86" s="11"/>
      <c r="L86" s="11"/>
      <c r="M86" s="11"/>
      <c r="N86" s="11"/>
      <c r="O86" s="11"/>
      <c r="P86" s="11"/>
      <c r="Q86" s="446"/>
      <c r="R86" s="446"/>
      <c r="S86" s="11"/>
      <c r="T86" s="11"/>
      <c r="U86" s="11"/>
      <c r="V86" s="446"/>
      <c r="W86" s="446"/>
      <c r="X86" s="446"/>
      <c r="Y86" s="12"/>
      <c r="Z86" s="14"/>
      <c r="AA86" s="9"/>
      <c r="AB86" s="180">
        <f t="shared" si="19"/>
        <v>0</v>
      </c>
      <c r="AC86" s="182" t="str">
        <f t="shared" si="16"/>
        <v xml:space="preserve"> </v>
      </c>
      <c r="AD86" s="180" t="str">
        <f t="shared" si="17"/>
        <v xml:space="preserve"> </v>
      </c>
      <c r="AE86" s="179" t="str">
        <f t="shared" si="18"/>
        <v xml:space="preserve"> </v>
      </c>
      <c r="AF86" s="183" t="str">
        <f t="shared" si="20"/>
        <v xml:space="preserve"> </v>
      </c>
      <c r="AH86" s="278" t="str">
        <f t="shared" si="21"/>
        <v xml:space="preserve"> </v>
      </c>
    </row>
    <row r="87" spans="1:34" x14ac:dyDescent="0.2">
      <c r="A87" s="196">
        <v>14</v>
      </c>
      <c r="B87" s="439"/>
      <c r="C87" s="107"/>
      <c r="D87" s="108"/>
      <c r="E87" s="108"/>
      <c r="F87" s="108"/>
      <c r="G87" s="108"/>
      <c r="H87" s="108"/>
      <c r="I87" s="108"/>
      <c r="J87" s="108"/>
      <c r="K87" s="108"/>
      <c r="L87" s="108"/>
      <c r="M87" s="108"/>
      <c r="N87" s="108"/>
      <c r="O87" s="108"/>
      <c r="P87" s="108"/>
      <c r="Q87" s="447"/>
      <c r="R87" s="445"/>
      <c r="S87" s="108"/>
      <c r="T87" s="108"/>
      <c r="U87" s="108"/>
      <c r="V87" s="447"/>
      <c r="W87" s="447"/>
      <c r="X87" s="445"/>
      <c r="Y87" s="109"/>
      <c r="Z87" s="110"/>
      <c r="AA87" s="106"/>
      <c r="AB87" s="114">
        <f t="shared" si="19"/>
        <v>0</v>
      </c>
      <c r="AC87" s="112" t="str">
        <f t="shared" si="16"/>
        <v xml:space="preserve"> </v>
      </c>
      <c r="AD87" s="113" t="str">
        <f t="shared" si="17"/>
        <v xml:space="preserve"> </v>
      </c>
      <c r="AE87" s="159" t="str">
        <f t="shared" si="18"/>
        <v xml:space="preserve"> </v>
      </c>
      <c r="AF87" s="111" t="str">
        <f t="shared" si="20"/>
        <v xml:space="preserve"> </v>
      </c>
      <c r="AH87" s="278" t="str">
        <f t="shared" si="21"/>
        <v xml:space="preserve"> </v>
      </c>
    </row>
    <row r="88" spans="1:34" x14ac:dyDescent="0.2">
      <c r="A88" s="197">
        <v>15</v>
      </c>
      <c r="B88" s="438"/>
      <c r="C88" s="10"/>
      <c r="D88" s="11"/>
      <c r="E88" s="11"/>
      <c r="F88" s="11"/>
      <c r="G88" s="11"/>
      <c r="H88" s="11"/>
      <c r="I88" s="11"/>
      <c r="J88" s="11"/>
      <c r="K88" s="11"/>
      <c r="L88" s="11"/>
      <c r="M88" s="11"/>
      <c r="N88" s="11"/>
      <c r="O88" s="11"/>
      <c r="P88" s="11"/>
      <c r="Q88" s="446"/>
      <c r="R88" s="446"/>
      <c r="S88" s="11"/>
      <c r="T88" s="11"/>
      <c r="U88" s="11"/>
      <c r="V88" s="446"/>
      <c r="W88" s="446"/>
      <c r="X88" s="446"/>
      <c r="Y88" s="12"/>
      <c r="Z88" s="14"/>
      <c r="AA88" s="9"/>
      <c r="AB88" s="181">
        <f t="shared" si="19"/>
        <v>0</v>
      </c>
      <c r="AC88" s="182" t="str">
        <f t="shared" si="16"/>
        <v xml:space="preserve"> </v>
      </c>
      <c r="AD88" s="180" t="str">
        <f t="shared" si="17"/>
        <v xml:space="preserve"> </v>
      </c>
      <c r="AE88" s="179" t="str">
        <f t="shared" si="18"/>
        <v xml:space="preserve"> </v>
      </c>
      <c r="AF88" s="181" t="str">
        <f t="shared" si="20"/>
        <v xml:space="preserve"> </v>
      </c>
      <c r="AH88" s="278" t="str">
        <f t="shared" si="21"/>
        <v xml:space="preserve"> </v>
      </c>
    </row>
    <row r="89" spans="1:34" x14ac:dyDescent="0.2">
      <c r="A89" s="196">
        <v>16</v>
      </c>
      <c r="B89" s="439"/>
      <c r="C89" s="107"/>
      <c r="D89" s="108"/>
      <c r="E89" s="108"/>
      <c r="F89" s="108"/>
      <c r="G89" s="108"/>
      <c r="H89" s="108"/>
      <c r="I89" s="108"/>
      <c r="J89" s="108"/>
      <c r="K89" s="108"/>
      <c r="L89" s="108"/>
      <c r="M89" s="108"/>
      <c r="N89" s="108"/>
      <c r="O89" s="108"/>
      <c r="P89" s="108"/>
      <c r="Q89" s="447"/>
      <c r="R89" s="445"/>
      <c r="S89" s="108"/>
      <c r="T89" s="108"/>
      <c r="U89" s="108"/>
      <c r="V89" s="447"/>
      <c r="W89" s="447"/>
      <c r="X89" s="445"/>
      <c r="Y89" s="109"/>
      <c r="Z89" s="110"/>
      <c r="AA89" s="106"/>
      <c r="AB89" s="111">
        <f t="shared" si="19"/>
        <v>0</v>
      </c>
      <c r="AC89" s="112" t="str">
        <f t="shared" si="16"/>
        <v xml:space="preserve"> </v>
      </c>
      <c r="AD89" s="113" t="str">
        <f t="shared" si="17"/>
        <v xml:space="preserve"> </v>
      </c>
      <c r="AE89" s="159" t="str">
        <f t="shared" si="18"/>
        <v xml:space="preserve"> </v>
      </c>
      <c r="AF89" s="111" t="str">
        <f t="shared" si="20"/>
        <v xml:space="preserve"> </v>
      </c>
      <c r="AH89" s="278" t="str">
        <f t="shared" si="21"/>
        <v xml:space="preserve"> </v>
      </c>
    </row>
    <row r="90" spans="1:34" x14ac:dyDescent="0.2">
      <c r="A90" s="197">
        <v>17</v>
      </c>
      <c r="B90" s="438"/>
      <c r="C90" s="10"/>
      <c r="D90" s="11"/>
      <c r="E90" s="11"/>
      <c r="F90" s="11"/>
      <c r="G90" s="11"/>
      <c r="H90" s="11"/>
      <c r="I90" s="11"/>
      <c r="J90" s="11"/>
      <c r="K90" s="11"/>
      <c r="L90" s="11"/>
      <c r="M90" s="11"/>
      <c r="N90" s="11"/>
      <c r="O90" s="11"/>
      <c r="P90" s="11"/>
      <c r="Q90" s="446"/>
      <c r="R90" s="446"/>
      <c r="S90" s="11"/>
      <c r="T90" s="284"/>
      <c r="U90" s="284"/>
      <c r="V90" s="446"/>
      <c r="W90" s="446"/>
      <c r="X90" s="448"/>
      <c r="Y90" s="12"/>
      <c r="Z90" s="14"/>
      <c r="AA90" s="9"/>
      <c r="AB90" s="181">
        <f t="shared" si="19"/>
        <v>0</v>
      </c>
      <c r="AC90" s="182" t="str">
        <f t="shared" si="16"/>
        <v xml:space="preserve"> </v>
      </c>
      <c r="AD90" s="180" t="str">
        <f t="shared" si="17"/>
        <v xml:space="preserve"> </v>
      </c>
      <c r="AE90" s="179" t="str">
        <f t="shared" si="18"/>
        <v xml:space="preserve"> </v>
      </c>
      <c r="AF90" s="181" t="str">
        <f t="shared" si="20"/>
        <v xml:space="preserve"> </v>
      </c>
      <c r="AH90" s="278" t="str">
        <f t="shared" si="21"/>
        <v xml:space="preserve"> </v>
      </c>
    </row>
    <row r="91" spans="1:34" x14ac:dyDescent="0.2">
      <c r="A91" s="196">
        <v>18</v>
      </c>
      <c r="B91" s="439"/>
      <c r="C91" s="107"/>
      <c r="D91" s="108"/>
      <c r="E91" s="108"/>
      <c r="F91" s="108"/>
      <c r="G91" s="108"/>
      <c r="H91" s="108"/>
      <c r="I91" s="108"/>
      <c r="J91" s="108"/>
      <c r="K91" s="108"/>
      <c r="L91" s="108"/>
      <c r="M91" s="108"/>
      <c r="N91" s="108"/>
      <c r="O91" s="108"/>
      <c r="P91" s="108"/>
      <c r="Q91" s="447"/>
      <c r="R91" s="445"/>
      <c r="S91" s="108"/>
      <c r="T91" s="289"/>
      <c r="U91" s="289"/>
      <c r="V91" s="447"/>
      <c r="W91" s="447"/>
      <c r="X91" s="445"/>
      <c r="Y91" s="109"/>
      <c r="Z91" s="110"/>
      <c r="AA91" s="106"/>
      <c r="AB91" s="113">
        <f t="shared" si="19"/>
        <v>0</v>
      </c>
      <c r="AC91" s="112" t="str">
        <f t="shared" si="16"/>
        <v xml:space="preserve"> </v>
      </c>
      <c r="AD91" s="113" t="str">
        <f t="shared" si="17"/>
        <v xml:space="preserve"> </v>
      </c>
      <c r="AE91" s="159" t="str">
        <f t="shared" si="18"/>
        <v xml:space="preserve"> </v>
      </c>
      <c r="AF91" s="111" t="str">
        <f t="shared" si="20"/>
        <v xml:space="preserve"> </v>
      </c>
      <c r="AH91" s="278" t="str">
        <f t="shared" si="21"/>
        <v xml:space="preserve"> </v>
      </c>
    </row>
    <row r="92" spans="1:34" x14ac:dyDescent="0.2">
      <c r="A92" s="197">
        <v>19</v>
      </c>
      <c r="B92" s="438"/>
      <c r="C92" s="10"/>
      <c r="D92" s="11"/>
      <c r="E92" s="11"/>
      <c r="F92" s="11"/>
      <c r="G92" s="11"/>
      <c r="H92" s="11"/>
      <c r="I92" s="11"/>
      <c r="J92" s="11"/>
      <c r="K92" s="11"/>
      <c r="L92" s="11"/>
      <c r="M92" s="11"/>
      <c r="N92" s="11"/>
      <c r="O92" s="11"/>
      <c r="P92" s="11"/>
      <c r="Q92" s="446"/>
      <c r="R92" s="446"/>
      <c r="S92" s="11"/>
      <c r="T92" s="284"/>
      <c r="U92" s="284"/>
      <c r="V92" s="446"/>
      <c r="W92" s="446"/>
      <c r="X92" s="448"/>
      <c r="Y92" s="12"/>
      <c r="Z92" s="14"/>
      <c r="AA92" s="9"/>
      <c r="AB92" s="183">
        <f t="shared" si="19"/>
        <v>0</v>
      </c>
      <c r="AC92" s="182" t="str">
        <f t="shared" si="16"/>
        <v xml:space="preserve"> </v>
      </c>
      <c r="AD92" s="180" t="str">
        <f t="shared" si="17"/>
        <v xml:space="preserve"> </v>
      </c>
      <c r="AE92" s="179" t="str">
        <f t="shared" si="18"/>
        <v xml:space="preserve"> </v>
      </c>
      <c r="AF92" s="180" t="str">
        <f t="shared" si="20"/>
        <v xml:space="preserve"> </v>
      </c>
      <c r="AH92" s="278" t="str">
        <f t="shared" si="21"/>
        <v xml:space="preserve"> </v>
      </c>
    </row>
    <row r="93" spans="1:34" x14ac:dyDescent="0.2">
      <c r="A93" s="196">
        <v>20</v>
      </c>
      <c r="B93" s="439"/>
      <c r="C93" s="107"/>
      <c r="D93" s="108"/>
      <c r="E93" s="108"/>
      <c r="F93" s="108"/>
      <c r="G93" s="108"/>
      <c r="H93" s="108"/>
      <c r="I93" s="108"/>
      <c r="J93" s="108"/>
      <c r="K93" s="108"/>
      <c r="L93" s="108"/>
      <c r="M93" s="108"/>
      <c r="N93" s="108"/>
      <c r="O93" s="108"/>
      <c r="P93" s="108"/>
      <c r="Q93" s="447"/>
      <c r="R93" s="445"/>
      <c r="S93" s="108"/>
      <c r="T93" s="289"/>
      <c r="U93" s="289"/>
      <c r="V93" s="447"/>
      <c r="W93" s="447"/>
      <c r="X93" s="445"/>
      <c r="Y93" s="109"/>
      <c r="Z93" s="110"/>
      <c r="AA93" s="106"/>
      <c r="AB93" s="111">
        <f t="shared" si="19"/>
        <v>0</v>
      </c>
      <c r="AC93" s="112" t="str">
        <f t="shared" si="16"/>
        <v xml:space="preserve"> </v>
      </c>
      <c r="AD93" s="113" t="str">
        <f t="shared" si="17"/>
        <v xml:space="preserve"> </v>
      </c>
      <c r="AE93" s="159" t="str">
        <f t="shared" si="18"/>
        <v xml:space="preserve"> </v>
      </c>
      <c r="AF93" s="114" t="str">
        <f t="shared" si="20"/>
        <v xml:space="preserve"> </v>
      </c>
      <c r="AH93" s="278" t="str">
        <f t="shared" si="21"/>
        <v xml:space="preserve"> </v>
      </c>
    </row>
    <row r="94" spans="1:34" x14ac:dyDescent="0.2">
      <c r="A94" s="197">
        <v>21</v>
      </c>
      <c r="B94" s="438"/>
      <c r="C94" s="10"/>
      <c r="D94" s="11"/>
      <c r="E94" s="11"/>
      <c r="F94" s="11"/>
      <c r="G94" s="11"/>
      <c r="H94" s="11"/>
      <c r="I94" s="11"/>
      <c r="J94" s="11"/>
      <c r="K94" s="11"/>
      <c r="L94" s="11"/>
      <c r="M94" s="11"/>
      <c r="N94" s="11"/>
      <c r="O94" s="11"/>
      <c r="P94" s="11"/>
      <c r="Q94" s="446"/>
      <c r="R94" s="446"/>
      <c r="S94" s="11"/>
      <c r="T94" s="284"/>
      <c r="U94" s="284"/>
      <c r="V94" s="446"/>
      <c r="W94" s="446"/>
      <c r="X94" s="448"/>
      <c r="Y94" s="12"/>
      <c r="Z94" s="14"/>
      <c r="AA94" s="9"/>
      <c r="AB94" s="180">
        <f t="shared" si="19"/>
        <v>0</v>
      </c>
      <c r="AC94" s="182" t="str">
        <f t="shared" si="16"/>
        <v xml:space="preserve"> </v>
      </c>
      <c r="AD94" s="180" t="str">
        <f t="shared" si="17"/>
        <v xml:space="preserve"> </v>
      </c>
      <c r="AE94" s="179" t="str">
        <f t="shared" si="18"/>
        <v xml:space="preserve"> </v>
      </c>
      <c r="AF94" s="181" t="str">
        <f t="shared" si="20"/>
        <v xml:space="preserve"> </v>
      </c>
      <c r="AH94" s="278" t="str">
        <f t="shared" si="21"/>
        <v xml:space="preserve"> </v>
      </c>
    </row>
    <row r="95" spans="1:34" x14ac:dyDescent="0.2">
      <c r="A95" s="196">
        <v>22</v>
      </c>
      <c r="B95" s="439"/>
      <c r="C95" s="107"/>
      <c r="D95" s="108"/>
      <c r="E95" s="108"/>
      <c r="F95" s="108"/>
      <c r="G95" s="108"/>
      <c r="H95" s="108"/>
      <c r="I95" s="108"/>
      <c r="J95" s="108"/>
      <c r="K95" s="108"/>
      <c r="L95" s="108"/>
      <c r="M95" s="108"/>
      <c r="N95" s="108"/>
      <c r="O95" s="108"/>
      <c r="P95" s="108"/>
      <c r="Q95" s="447"/>
      <c r="R95" s="445"/>
      <c r="S95" s="108"/>
      <c r="T95" s="289"/>
      <c r="U95" s="289"/>
      <c r="V95" s="447"/>
      <c r="W95" s="447"/>
      <c r="X95" s="445"/>
      <c r="Y95" s="109"/>
      <c r="Z95" s="110"/>
      <c r="AA95" s="106"/>
      <c r="AB95" s="114">
        <f t="shared" si="19"/>
        <v>0</v>
      </c>
      <c r="AC95" s="112" t="str">
        <f t="shared" si="16"/>
        <v xml:space="preserve"> </v>
      </c>
      <c r="AD95" s="113" t="str">
        <f t="shared" si="17"/>
        <v xml:space="preserve"> </v>
      </c>
      <c r="AE95" s="159" t="str">
        <f t="shared" si="18"/>
        <v xml:space="preserve"> </v>
      </c>
      <c r="AF95" s="113" t="str">
        <f t="shared" si="20"/>
        <v xml:space="preserve"> </v>
      </c>
      <c r="AH95" s="278" t="str">
        <f t="shared" si="21"/>
        <v xml:space="preserve"> </v>
      </c>
    </row>
    <row r="96" spans="1:34" x14ac:dyDescent="0.2">
      <c r="A96" s="197">
        <v>23</v>
      </c>
      <c r="B96" s="219"/>
      <c r="C96" s="10"/>
      <c r="D96" s="11"/>
      <c r="E96" s="11"/>
      <c r="F96" s="11"/>
      <c r="G96" s="11"/>
      <c r="H96" s="11"/>
      <c r="I96" s="11"/>
      <c r="J96" s="11"/>
      <c r="K96" s="11"/>
      <c r="L96" s="11"/>
      <c r="M96" s="11"/>
      <c r="N96" s="11"/>
      <c r="O96" s="11"/>
      <c r="P96" s="11"/>
      <c r="Q96" s="446"/>
      <c r="R96" s="446"/>
      <c r="S96" s="11"/>
      <c r="T96" s="284"/>
      <c r="U96" s="284"/>
      <c r="V96" s="446"/>
      <c r="W96" s="446"/>
      <c r="X96" s="448"/>
      <c r="Y96" s="12"/>
      <c r="Z96" s="14"/>
      <c r="AA96" s="9"/>
      <c r="AB96" s="181">
        <f t="shared" si="19"/>
        <v>0</v>
      </c>
      <c r="AC96" s="182" t="str">
        <f t="shared" si="16"/>
        <v xml:space="preserve"> </v>
      </c>
      <c r="AD96" s="180" t="str">
        <f t="shared" si="17"/>
        <v xml:space="preserve"> </v>
      </c>
      <c r="AE96" s="179" t="str">
        <f t="shared" si="18"/>
        <v xml:space="preserve"> </v>
      </c>
      <c r="AF96" s="180" t="str">
        <f t="shared" si="20"/>
        <v xml:space="preserve"> </v>
      </c>
      <c r="AH96" s="278" t="str">
        <f t="shared" si="21"/>
        <v xml:space="preserve"> </v>
      </c>
    </row>
    <row r="97" spans="1:34" x14ac:dyDescent="0.2">
      <c r="A97" s="196">
        <v>24</v>
      </c>
      <c r="B97" s="440"/>
      <c r="C97" s="107"/>
      <c r="D97" s="108"/>
      <c r="E97" s="108"/>
      <c r="F97" s="108"/>
      <c r="G97" s="108"/>
      <c r="H97" s="108"/>
      <c r="I97" s="108"/>
      <c r="J97" s="108"/>
      <c r="K97" s="108"/>
      <c r="L97" s="108"/>
      <c r="M97" s="108"/>
      <c r="N97" s="108"/>
      <c r="O97" s="108"/>
      <c r="P97" s="108"/>
      <c r="Q97" s="447"/>
      <c r="R97" s="445"/>
      <c r="S97" s="108"/>
      <c r="T97" s="289"/>
      <c r="U97" s="289"/>
      <c r="V97" s="447"/>
      <c r="W97" s="447"/>
      <c r="X97" s="445"/>
      <c r="Y97" s="109"/>
      <c r="Z97" s="110"/>
      <c r="AA97" s="106"/>
      <c r="AB97" s="111">
        <f t="shared" si="19"/>
        <v>0</v>
      </c>
      <c r="AC97" s="112" t="str">
        <f t="shared" si="16"/>
        <v xml:space="preserve"> </v>
      </c>
      <c r="AD97" s="113" t="str">
        <f t="shared" si="17"/>
        <v xml:space="preserve"> </v>
      </c>
      <c r="AE97" s="159" t="str">
        <f t="shared" si="18"/>
        <v xml:space="preserve"> </v>
      </c>
      <c r="AF97" s="114" t="str">
        <f t="shared" si="20"/>
        <v xml:space="preserve"> </v>
      </c>
      <c r="AH97" s="278" t="str">
        <f t="shared" si="21"/>
        <v xml:space="preserve"> </v>
      </c>
    </row>
    <row r="98" spans="1:34" x14ac:dyDescent="0.2">
      <c r="A98" s="197">
        <v>25</v>
      </c>
      <c r="B98" s="219"/>
      <c r="C98" s="10"/>
      <c r="D98" s="11"/>
      <c r="E98" s="11"/>
      <c r="F98" s="11"/>
      <c r="G98" s="11"/>
      <c r="H98" s="11"/>
      <c r="I98" s="11"/>
      <c r="J98" s="11"/>
      <c r="K98" s="11"/>
      <c r="L98" s="11"/>
      <c r="M98" s="11"/>
      <c r="N98" s="11"/>
      <c r="O98" s="11"/>
      <c r="P98" s="11"/>
      <c r="Q98" s="446"/>
      <c r="R98" s="446"/>
      <c r="S98" s="11"/>
      <c r="T98" s="284"/>
      <c r="U98" s="284"/>
      <c r="V98" s="446"/>
      <c r="W98" s="446"/>
      <c r="X98" s="448"/>
      <c r="Y98" s="12"/>
      <c r="Z98" s="14"/>
      <c r="AA98" s="9"/>
      <c r="AB98" s="180">
        <f t="shared" si="19"/>
        <v>0</v>
      </c>
      <c r="AC98" s="182" t="str">
        <f t="shared" si="16"/>
        <v xml:space="preserve"> </v>
      </c>
      <c r="AD98" s="180" t="str">
        <f t="shared" si="17"/>
        <v xml:space="preserve"> </v>
      </c>
      <c r="AE98" s="179" t="str">
        <f t="shared" si="18"/>
        <v xml:space="preserve"> </v>
      </c>
      <c r="AF98" s="180" t="str">
        <f t="shared" si="20"/>
        <v xml:space="preserve"> </v>
      </c>
      <c r="AH98" s="278" t="str">
        <f t="shared" si="21"/>
        <v xml:space="preserve"> </v>
      </c>
    </row>
    <row r="99" spans="1:34" x14ac:dyDescent="0.2">
      <c r="A99" s="196">
        <v>26</v>
      </c>
      <c r="B99" s="211"/>
      <c r="C99" s="107"/>
      <c r="D99" s="108"/>
      <c r="E99" s="108"/>
      <c r="F99" s="108"/>
      <c r="G99" s="108"/>
      <c r="H99" s="108"/>
      <c r="I99" s="108"/>
      <c r="J99" s="108"/>
      <c r="K99" s="108"/>
      <c r="L99" s="108"/>
      <c r="M99" s="108"/>
      <c r="N99" s="108"/>
      <c r="O99" s="108"/>
      <c r="P99" s="108"/>
      <c r="Q99" s="447"/>
      <c r="R99" s="447"/>
      <c r="S99" s="108"/>
      <c r="T99" s="108"/>
      <c r="U99" s="108"/>
      <c r="V99" s="447"/>
      <c r="W99" s="447"/>
      <c r="X99" s="445"/>
      <c r="Y99" s="109"/>
      <c r="Z99" s="110"/>
      <c r="AA99" s="106"/>
      <c r="AB99" s="114">
        <f t="shared" si="19"/>
        <v>0</v>
      </c>
      <c r="AC99" s="112" t="str">
        <f t="shared" si="16"/>
        <v xml:space="preserve"> </v>
      </c>
      <c r="AD99" s="113" t="str">
        <f t="shared" si="17"/>
        <v xml:space="preserve"> </v>
      </c>
      <c r="AE99" s="159" t="str">
        <f t="shared" si="18"/>
        <v xml:space="preserve"> </v>
      </c>
      <c r="AF99" s="114" t="str">
        <f t="shared" si="20"/>
        <v xml:space="preserve"> </v>
      </c>
      <c r="AH99" s="278" t="str">
        <f t="shared" si="21"/>
        <v xml:space="preserve"> </v>
      </c>
    </row>
    <row r="100" spans="1:34" x14ac:dyDescent="0.2">
      <c r="A100" s="197">
        <v>27</v>
      </c>
      <c r="B100" s="212"/>
      <c r="C100" s="10"/>
      <c r="D100" s="11"/>
      <c r="E100" s="11"/>
      <c r="F100" s="11"/>
      <c r="G100" s="11"/>
      <c r="H100" s="11"/>
      <c r="I100" s="11"/>
      <c r="J100" s="11"/>
      <c r="K100" s="11"/>
      <c r="L100" s="11"/>
      <c r="M100" s="11"/>
      <c r="N100" s="11"/>
      <c r="O100" s="11"/>
      <c r="P100" s="11"/>
      <c r="Q100" s="446"/>
      <c r="R100" s="446"/>
      <c r="S100" s="11"/>
      <c r="T100" s="11"/>
      <c r="U100" s="11"/>
      <c r="V100" s="446"/>
      <c r="W100" s="446"/>
      <c r="X100" s="446"/>
      <c r="Y100" s="12"/>
      <c r="Z100" s="14"/>
      <c r="AA100" s="9"/>
      <c r="AB100" s="181">
        <f t="shared" si="19"/>
        <v>0</v>
      </c>
      <c r="AC100" s="182" t="str">
        <f t="shared" si="16"/>
        <v xml:space="preserve"> </v>
      </c>
      <c r="AD100" s="180" t="str">
        <f t="shared" si="17"/>
        <v xml:space="preserve"> </v>
      </c>
      <c r="AE100" s="179" t="str">
        <f t="shared" si="18"/>
        <v xml:space="preserve"> </v>
      </c>
      <c r="AF100" s="181" t="str">
        <f t="shared" si="20"/>
        <v xml:space="preserve"> </v>
      </c>
      <c r="AH100" s="278" t="str">
        <f t="shared" si="21"/>
        <v xml:space="preserve"> </v>
      </c>
    </row>
    <row r="101" spans="1:34" x14ac:dyDescent="0.2">
      <c r="A101" s="196">
        <v>28</v>
      </c>
      <c r="B101" s="211"/>
      <c r="C101" s="107"/>
      <c r="D101" s="108"/>
      <c r="E101" s="108"/>
      <c r="F101" s="108"/>
      <c r="G101" s="108"/>
      <c r="H101" s="108"/>
      <c r="I101" s="108"/>
      <c r="J101" s="108"/>
      <c r="K101" s="108"/>
      <c r="L101" s="108"/>
      <c r="M101" s="108"/>
      <c r="N101" s="108"/>
      <c r="O101" s="108"/>
      <c r="P101" s="108"/>
      <c r="Q101" s="447"/>
      <c r="R101" s="447"/>
      <c r="S101" s="108"/>
      <c r="T101" s="108"/>
      <c r="U101" s="108"/>
      <c r="V101" s="447"/>
      <c r="W101" s="447"/>
      <c r="X101" s="445"/>
      <c r="Y101" s="109"/>
      <c r="Z101" s="110"/>
      <c r="AA101" s="106"/>
      <c r="AB101" s="111">
        <f t="shared" si="19"/>
        <v>0</v>
      </c>
      <c r="AC101" s="112" t="str">
        <f t="shared" si="16"/>
        <v xml:space="preserve"> </v>
      </c>
      <c r="AD101" s="113" t="str">
        <f t="shared" si="17"/>
        <v xml:space="preserve"> </v>
      </c>
      <c r="AE101" s="159" t="str">
        <f t="shared" si="18"/>
        <v xml:space="preserve"> </v>
      </c>
      <c r="AF101" s="111" t="str">
        <f t="shared" si="20"/>
        <v xml:space="preserve"> </v>
      </c>
      <c r="AH101" s="278" t="str">
        <f t="shared" si="21"/>
        <v xml:space="preserve"> </v>
      </c>
    </row>
    <row r="102" spans="1:34" x14ac:dyDescent="0.2">
      <c r="A102" s="197">
        <v>29</v>
      </c>
      <c r="B102" s="212"/>
      <c r="C102" s="10"/>
      <c r="D102" s="11"/>
      <c r="E102" s="11"/>
      <c r="F102" s="11"/>
      <c r="G102" s="11"/>
      <c r="H102" s="11"/>
      <c r="I102" s="11"/>
      <c r="J102" s="11"/>
      <c r="K102" s="11"/>
      <c r="L102" s="11"/>
      <c r="M102" s="11"/>
      <c r="N102" s="11"/>
      <c r="O102" s="11"/>
      <c r="P102" s="11"/>
      <c r="Q102" s="446"/>
      <c r="R102" s="446"/>
      <c r="S102" s="11"/>
      <c r="T102" s="11"/>
      <c r="U102" s="11"/>
      <c r="V102" s="446"/>
      <c r="W102" s="446"/>
      <c r="X102" s="446"/>
      <c r="Y102" s="12"/>
      <c r="Z102" s="14"/>
      <c r="AA102" s="9"/>
      <c r="AB102" s="181">
        <f t="shared" si="19"/>
        <v>0</v>
      </c>
      <c r="AC102" s="182" t="str">
        <f t="shared" si="16"/>
        <v xml:space="preserve"> </v>
      </c>
      <c r="AD102" s="180" t="str">
        <f t="shared" si="17"/>
        <v xml:space="preserve"> </v>
      </c>
      <c r="AE102" s="179" t="str">
        <f t="shared" si="18"/>
        <v xml:space="preserve"> </v>
      </c>
      <c r="AF102" s="181" t="str">
        <f t="shared" si="20"/>
        <v xml:space="preserve"> </v>
      </c>
      <c r="AH102" s="278" t="str">
        <f t="shared" si="21"/>
        <v xml:space="preserve"> </v>
      </c>
    </row>
    <row r="103" spans="1:34" ht="13.5" thickBot="1" x14ac:dyDescent="0.25">
      <c r="A103" s="196">
        <v>30</v>
      </c>
      <c r="B103" s="213"/>
      <c r="C103" s="115"/>
      <c r="D103" s="116"/>
      <c r="E103" s="116"/>
      <c r="F103" s="116"/>
      <c r="G103" s="116"/>
      <c r="H103" s="116"/>
      <c r="I103" s="116"/>
      <c r="J103" s="116"/>
      <c r="K103" s="116"/>
      <c r="L103" s="116"/>
      <c r="M103" s="116"/>
      <c r="N103" s="116"/>
      <c r="O103" s="116"/>
      <c r="P103" s="116"/>
      <c r="Q103" s="452"/>
      <c r="R103" s="452"/>
      <c r="S103" s="116"/>
      <c r="T103" s="116"/>
      <c r="U103" s="116"/>
      <c r="V103" s="452"/>
      <c r="W103" s="452"/>
      <c r="X103" s="453"/>
      <c r="Y103" s="154"/>
      <c r="Z103" s="110"/>
      <c r="AA103" s="106"/>
      <c r="AB103" s="111">
        <f t="shared" si="19"/>
        <v>0</v>
      </c>
      <c r="AC103" s="112" t="str">
        <f t="shared" si="16"/>
        <v xml:space="preserve"> </v>
      </c>
      <c r="AD103" s="113" t="str">
        <f t="shared" si="17"/>
        <v xml:space="preserve"> </v>
      </c>
      <c r="AE103" s="160" t="str">
        <f t="shared" si="18"/>
        <v xml:space="preserve"> </v>
      </c>
      <c r="AF103" s="111" t="str">
        <f t="shared" si="20"/>
        <v xml:space="preserve"> </v>
      </c>
      <c r="AH103" s="278" t="str">
        <f t="shared" si="21"/>
        <v xml:space="preserve"> </v>
      </c>
    </row>
    <row r="104" spans="1:34" ht="14.25" thickTop="1" thickBot="1" x14ac:dyDescent="0.25">
      <c r="A104" s="502" t="s">
        <v>150</v>
      </c>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4"/>
      <c r="Z104" s="281">
        <f>SUM(Z74:Z103)</f>
        <v>0</v>
      </c>
      <c r="AA104" s="281">
        <f>SUM(AA74:AA103)</f>
        <v>0</v>
      </c>
      <c r="AB104" s="281">
        <f>SUM(AB74:AB103)</f>
        <v>0</v>
      </c>
      <c r="AC104" s="281">
        <f>SUM(AC74:AC103)</f>
        <v>0</v>
      </c>
      <c r="AD104" s="281">
        <f>SUM(AD74:AD103)</f>
        <v>0</v>
      </c>
      <c r="AE104" s="129"/>
      <c r="AF104" s="209" t="str">
        <f>AF34</f>
        <v>в.28.01.2019.</v>
      </c>
    </row>
    <row r="105" spans="1:34" ht="13.5" thickTop="1" x14ac:dyDescent="0.2"/>
    <row r="108" spans="1:34" x14ac:dyDescent="0.2">
      <c r="V108" s="194"/>
      <c r="X108" s="194"/>
    </row>
    <row r="109" spans="1:34" ht="12" hidden="1" customHeight="1" x14ac:dyDescent="0.2">
      <c r="B109" s="173" t="s">
        <v>73</v>
      </c>
      <c r="V109" s="194"/>
      <c r="X109" s="194"/>
    </row>
    <row r="110" spans="1:34" ht="12.75" hidden="1" customHeight="1" x14ac:dyDescent="0.2">
      <c r="B110" s="173" t="s">
        <v>74</v>
      </c>
      <c r="V110" s="194"/>
      <c r="X110" s="194"/>
    </row>
    <row r="111" spans="1:34" ht="15.75" hidden="1" customHeight="1" x14ac:dyDescent="0.2">
      <c r="B111" s="173" t="s">
        <v>75</v>
      </c>
      <c r="C111" s="173"/>
      <c r="V111" s="202"/>
      <c r="X111" s="194"/>
    </row>
    <row r="112" spans="1:34" ht="15.75" hidden="1" customHeight="1" x14ac:dyDescent="0.2">
      <c r="B112" s="173" t="s">
        <v>77</v>
      </c>
      <c r="C112" s="173"/>
      <c r="V112" s="173" t="s">
        <v>53</v>
      </c>
      <c r="W112" s="173"/>
      <c r="X112" s="376" t="s">
        <v>95</v>
      </c>
      <c r="Y112" s="369"/>
      <c r="Z112" s="369"/>
      <c r="AA112" s="369"/>
      <c r="AB112" s="369"/>
    </row>
    <row r="113" spans="2:28" ht="15.75" hidden="1" customHeight="1" x14ac:dyDescent="0.2">
      <c r="B113" s="173" t="s">
        <v>76</v>
      </c>
      <c r="C113" s="173"/>
      <c r="V113" s="173" t="s">
        <v>54</v>
      </c>
      <c r="W113" s="173"/>
      <c r="X113" s="369" t="s">
        <v>96</v>
      </c>
      <c r="Y113" s="369"/>
      <c r="Z113" s="369"/>
      <c r="AA113" s="369"/>
      <c r="AB113" s="369"/>
    </row>
    <row r="114" spans="2:28" ht="15.75" hidden="1" customHeight="1" x14ac:dyDescent="0.2">
      <c r="B114" s="173" t="s">
        <v>78</v>
      </c>
      <c r="C114" s="173"/>
      <c r="V114" s="173" t="s">
        <v>55</v>
      </c>
      <c r="W114" s="173"/>
      <c r="X114" s="369" t="s">
        <v>97</v>
      </c>
      <c r="Y114" s="369"/>
      <c r="Z114" s="369"/>
      <c r="AA114" s="369"/>
      <c r="AB114" s="369"/>
    </row>
    <row r="115" spans="2:28" ht="15" hidden="1" customHeight="1" x14ac:dyDescent="0.2">
      <c r="C115" s="173"/>
      <c r="V115" s="202"/>
      <c r="X115" s="369" t="s">
        <v>160</v>
      </c>
      <c r="Y115" s="369"/>
      <c r="Z115" s="369"/>
      <c r="AA115" s="369"/>
      <c r="AB115" s="369"/>
    </row>
    <row r="116" spans="2:28" ht="13.5" hidden="1" customHeight="1" x14ac:dyDescent="0.2">
      <c r="C116" s="173"/>
      <c r="V116" s="369"/>
      <c r="W116" s="443"/>
      <c r="X116" s="376" t="s">
        <v>166</v>
      </c>
      <c r="Y116" s="369"/>
      <c r="Z116" s="369"/>
      <c r="AA116" s="369"/>
      <c r="AB116" s="369"/>
    </row>
    <row r="117" spans="2:28" ht="13.5" customHeight="1" x14ac:dyDescent="0.2">
      <c r="V117" s="393"/>
      <c r="W117" s="443"/>
      <c r="X117" s="376"/>
      <c r="Y117" s="393"/>
      <c r="Z117" s="393"/>
      <c r="AA117" s="393"/>
    </row>
    <row r="118" spans="2:28" ht="13.5" customHeight="1" x14ac:dyDescent="0.2">
      <c r="V118" s="466"/>
      <c r="W118" s="466"/>
      <c r="X118" s="466"/>
      <c r="Y118" s="466"/>
      <c r="Z118" s="466"/>
      <c r="AA118" s="466"/>
    </row>
    <row r="119" spans="2:28" ht="14.25" customHeight="1" x14ac:dyDescent="0.2"/>
  </sheetData>
  <sheetProtection algorithmName="SHA-512" hashValue="5nrmJ9CvlBym9WTGwJb5femxUYdXWX6aLupMBKFnznVyROvfi3eKYFNeYxxl8XEIW5RSndeRxiBNFhTF+WgESg==" saltValue="vO5RLYvrms6G3cCtyKfYGg==" spinCount="100000" sheet="1" objects="1" scenarios="1"/>
  <mergeCells count="22">
    <mergeCell ref="V118:AA118"/>
    <mergeCell ref="AE2:AF2"/>
    <mergeCell ref="C2:Y2"/>
    <mergeCell ref="Z2:AB2"/>
    <mergeCell ref="AC37:AC38"/>
    <mergeCell ref="AD37:AD38"/>
    <mergeCell ref="AE37:AF37"/>
    <mergeCell ref="A104:Y104"/>
    <mergeCell ref="AE72:AF72"/>
    <mergeCell ref="A2:B2"/>
    <mergeCell ref="AC2:AC3"/>
    <mergeCell ref="AD2:AD3"/>
    <mergeCell ref="A37:B37"/>
    <mergeCell ref="A72:B72"/>
    <mergeCell ref="A34:Y34"/>
    <mergeCell ref="C72:Y72"/>
    <mergeCell ref="Z72:AB72"/>
    <mergeCell ref="C37:Y37"/>
    <mergeCell ref="Z37:AB37"/>
    <mergeCell ref="AC72:AC73"/>
    <mergeCell ref="AD72:AD73"/>
    <mergeCell ref="A69:Y69"/>
  </mergeCells>
  <phoneticPr fontId="2" type="noConversion"/>
  <dataValidations count="6">
    <dataValidation type="whole" allowBlank="1" showInputMessage="1" showErrorMessage="1" errorTitle="Грешка!!!" error="Унесите оцену из владања од 1 до 5!" sqref="Y39:Y68 Y4:Y33 Y74:Y103">
      <formula1>1</formula1>
      <formula2>5</formula2>
    </dataValidation>
    <dataValidation type="list" allowBlank="1" showInputMessage="1" showErrorMessage="1" sqref="V39:X68 V4:X33 Q74:R98 V74:X103 Q39:R68">
      <formula1>описно</formula1>
    </dataValidation>
    <dataValidation type="list" allowBlank="1" showInputMessage="1" showErrorMessage="1" sqref="S3:T3">
      <formula1>језици</formula1>
    </dataValidation>
    <dataValidation type="list" allowBlank="1" showInputMessage="1" showErrorMessage="1" sqref="V3:X3">
      <formula1>слободне_активности</formula1>
    </dataValidation>
    <dataValidation type="whole" allowBlank="1" showInputMessage="1" showErrorMessage="1" errorTitle="Грешка!!!" error="Унесите оцену од 1 до 5 или 0 за неоцењеног ученика!" sqref="C4:P33 C39:P68 S39:U68 C74:P103 S4:U33 S74:U103">
      <formula1>0</formula1>
      <formula2>5</formula2>
    </dataValidation>
    <dataValidation type="list" allowBlank="1" showInputMessage="1" showErrorMessage="1" errorTitle="Грешка!!!" error="Унесите оцену од 1 до 5 или 0 за неоцењеног ученика!" sqref="Q4:R33 Q99:R103">
      <formula1>описно</formula1>
    </dataValidation>
  </dataValidations>
  <pageMargins left="0" right="0" top="0.39370078740157483" bottom="0" header="0" footer="0"/>
  <pageSetup paperSize="9" scale="85" fitToHeight="3" orientation="landscape" r:id="rId1"/>
  <headerFooter alignWithMargins="0"/>
  <rowBreaks count="2" manualBreakCount="2">
    <brk id="35" max="30" man="1"/>
    <brk id="70" max="30" man="1"/>
  </rowBreaks>
  <ignoredErrors>
    <ignoredError sqref="AB23:AB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19"/>
  <sheetViews>
    <sheetView showGridLines="0" zoomScaleNormal="100" workbookViewId="0">
      <selection activeCell="A2" sqref="A2:B2"/>
    </sheetView>
  </sheetViews>
  <sheetFormatPr defaultRowHeight="12.75" x14ac:dyDescent="0.2"/>
  <cols>
    <col min="1" max="1" width="3.5703125" style="278" customWidth="1"/>
    <col min="2" max="2" width="25.42578125" style="278" customWidth="1"/>
    <col min="3" max="3" width="3.140625" style="278" customWidth="1"/>
    <col min="4" max="4" width="3" style="278" customWidth="1"/>
    <col min="5" max="16" width="3.140625" style="278" customWidth="1"/>
    <col min="17" max="18" width="9.85546875" style="278" customWidth="1"/>
    <col min="19" max="19" width="3.5703125" style="278" customWidth="1"/>
    <col min="20" max="21" width="3.140625" style="278" customWidth="1"/>
    <col min="22" max="23" width="9.85546875" style="278" customWidth="1"/>
    <col min="24" max="24" width="10" style="278" customWidth="1"/>
    <col min="25" max="25" width="3.28515625" style="278" customWidth="1"/>
    <col min="26" max="26" width="4.85546875" style="278" customWidth="1"/>
    <col min="27" max="27" width="5" style="278" customWidth="1"/>
    <col min="28" max="29" width="5.140625" style="278" customWidth="1"/>
    <col min="30" max="30" width="4.7109375" style="278" customWidth="1"/>
    <col min="31" max="31" width="5" style="278" customWidth="1"/>
    <col min="32" max="33" width="3.28515625" style="278" customWidth="1"/>
    <col min="34" max="34" width="4.85546875" style="278" customWidth="1"/>
    <col min="35" max="35" width="11.140625" style="278" customWidth="1"/>
    <col min="36" max="36" width="9.140625" style="278"/>
    <col min="37" max="37" width="12.42578125" style="278" customWidth="1"/>
    <col min="38" max="38" width="9.140625" style="278"/>
    <col min="39" max="39" width="3.7109375" style="278" customWidth="1"/>
    <col min="40" max="16384" width="9.140625" style="278"/>
  </cols>
  <sheetData>
    <row r="1" spans="1:39" ht="13.5" thickBot="1" x14ac:dyDescent="0.25">
      <c r="B1" s="382" t="str">
        <f>'Подаци о школи'!B6&amp;"/"&amp;'Подаци о школи'!B6+1&amp;"."</f>
        <v>2018/2019.</v>
      </c>
    </row>
    <row r="2" spans="1:39" ht="34.5" customHeight="1" thickTop="1" x14ac:dyDescent="0.2">
      <c r="A2" s="510" t="s">
        <v>138</v>
      </c>
      <c r="B2" s="511"/>
      <c r="C2" s="507" t="s">
        <v>0</v>
      </c>
      <c r="D2" s="508"/>
      <c r="E2" s="508"/>
      <c r="F2" s="508"/>
      <c r="G2" s="508"/>
      <c r="H2" s="508"/>
      <c r="I2" s="508"/>
      <c r="J2" s="508"/>
      <c r="K2" s="508"/>
      <c r="L2" s="508"/>
      <c r="M2" s="508"/>
      <c r="N2" s="508"/>
      <c r="O2" s="508"/>
      <c r="P2" s="508"/>
      <c r="Q2" s="508"/>
      <c r="R2" s="508"/>
      <c r="S2" s="508"/>
      <c r="T2" s="508"/>
      <c r="U2" s="508"/>
      <c r="V2" s="508"/>
      <c r="W2" s="508"/>
      <c r="X2" s="508"/>
      <c r="Y2" s="509"/>
      <c r="Z2" s="514" t="s">
        <v>161</v>
      </c>
      <c r="AA2" s="515"/>
      <c r="AB2" s="516"/>
      <c r="AC2" s="492" t="s">
        <v>162</v>
      </c>
      <c r="AD2" s="493"/>
      <c r="AE2" s="494"/>
      <c r="AF2" s="498" t="s">
        <v>2</v>
      </c>
      <c r="AG2" s="500" t="s">
        <v>1</v>
      </c>
      <c r="AH2" s="505" t="s">
        <v>80</v>
      </c>
      <c r="AI2" s="506"/>
      <c r="AK2" s="1"/>
      <c r="AM2" s="1"/>
    </row>
    <row r="3" spans="1:39" ht="161.25" customHeight="1" thickBot="1" x14ac:dyDescent="0.25">
      <c r="A3" s="155" t="s">
        <v>6</v>
      </c>
      <c r="B3" s="156" t="s">
        <v>87</v>
      </c>
      <c r="C3" s="430" t="s">
        <v>46</v>
      </c>
      <c r="D3" s="374" t="s">
        <v>94</v>
      </c>
      <c r="E3" s="172" t="s">
        <v>147</v>
      </c>
      <c r="F3" s="124" t="s">
        <v>49</v>
      </c>
      <c r="G3" s="124" t="s">
        <v>50</v>
      </c>
      <c r="H3" s="124" t="s">
        <v>52</v>
      </c>
      <c r="I3" s="125" t="s">
        <v>51</v>
      </c>
      <c r="J3" s="203" t="s">
        <v>56</v>
      </c>
      <c r="K3" s="203" t="s">
        <v>88</v>
      </c>
      <c r="L3" s="204" t="s">
        <v>47</v>
      </c>
      <c r="M3" s="203" t="s">
        <v>48</v>
      </c>
      <c r="N3" s="125" t="s">
        <v>89</v>
      </c>
      <c r="O3" s="125" t="s">
        <v>102</v>
      </c>
      <c r="P3" s="203" t="s">
        <v>103</v>
      </c>
      <c r="Q3" s="204" t="s">
        <v>7</v>
      </c>
      <c r="R3" s="218" t="s">
        <v>8</v>
      </c>
      <c r="S3" s="175" t="s">
        <v>74</v>
      </c>
      <c r="T3" s="175" t="s">
        <v>75</v>
      </c>
      <c r="U3" s="282" t="s">
        <v>148</v>
      </c>
      <c r="V3" s="210" t="s">
        <v>95</v>
      </c>
      <c r="W3" s="210" t="s">
        <v>166</v>
      </c>
      <c r="X3" s="210" t="s">
        <v>97</v>
      </c>
      <c r="Y3" s="143" t="s">
        <v>85</v>
      </c>
      <c r="Z3" s="127" t="s">
        <v>4</v>
      </c>
      <c r="AA3" s="128" t="s">
        <v>5</v>
      </c>
      <c r="AB3" s="126" t="s">
        <v>37</v>
      </c>
      <c r="AC3" s="127" t="s">
        <v>4</v>
      </c>
      <c r="AD3" s="128" t="s">
        <v>5</v>
      </c>
      <c r="AE3" s="126" t="s">
        <v>37</v>
      </c>
      <c r="AF3" s="499"/>
      <c r="AG3" s="501"/>
      <c r="AH3" s="158" t="s">
        <v>3</v>
      </c>
      <c r="AI3" s="157" t="s">
        <v>36</v>
      </c>
      <c r="AK3" s="1"/>
      <c r="AM3" s="1"/>
    </row>
    <row r="4" spans="1:39" ht="13.5" thickTop="1" x14ac:dyDescent="0.2">
      <c r="A4" s="195">
        <v>1</v>
      </c>
      <c r="B4" s="214" t="s">
        <v>190</v>
      </c>
      <c r="C4" s="7">
        <v>2</v>
      </c>
      <c r="D4" s="370"/>
      <c r="E4" s="370">
        <v>3</v>
      </c>
      <c r="F4" s="370">
        <v>4</v>
      </c>
      <c r="G4" s="370">
        <v>5</v>
      </c>
      <c r="H4" s="370">
        <v>2</v>
      </c>
      <c r="I4" s="370">
        <v>3</v>
      </c>
      <c r="J4" s="370">
        <v>4</v>
      </c>
      <c r="K4" s="370">
        <v>5</v>
      </c>
      <c r="L4" s="370">
        <v>2</v>
      </c>
      <c r="M4" s="8">
        <v>3</v>
      </c>
      <c r="N4" s="8">
        <v>4</v>
      </c>
      <c r="O4" s="8"/>
      <c r="P4" s="8"/>
      <c r="Q4" s="444"/>
      <c r="R4" s="444" t="s">
        <v>53</v>
      </c>
      <c r="S4" s="8">
        <v>3</v>
      </c>
      <c r="T4" s="8"/>
      <c r="U4" s="8"/>
      <c r="V4" s="451"/>
      <c r="W4" s="451"/>
      <c r="X4" s="444" t="s">
        <v>53</v>
      </c>
      <c r="Y4" s="371">
        <v>5</v>
      </c>
      <c r="Z4" s="185"/>
      <c r="AA4" s="186"/>
      <c r="AB4" s="380">
        <f>SUM(Z4:AA4)</f>
        <v>0</v>
      </c>
      <c r="AC4" s="383">
        <f>'Оцене 1.'!Z4+Z4</f>
        <v>0</v>
      </c>
      <c r="AD4" s="392">
        <f>'Оцене 1.'!AA4+AA4</f>
        <v>0</v>
      </c>
      <c r="AE4" s="176">
        <f>SUM(AC4:AD4)</f>
        <v>0</v>
      </c>
      <c r="AF4" s="177" t="str">
        <f t="shared" ref="AF4:AF33" si="0">IF(SUMIF(C4:S4,1)=0," ",SUMIF(C4:S4,1))</f>
        <v xml:space="preserve"> </v>
      </c>
      <c r="AG4" s="178" t="str">
        <f t="shared" ref="AG4:AG33" si="1">IF(COUNTIF(C4:S4,0)=0," ",COUNTIF(C4:S4,0))</f>
        <v xml:space="preserve"> </v>
      </c>
      <c r="AH4" s="179">
        <f>IF(AG4=" ",IF(AF4=" ",IF(Y4=0," ",AVERAGE(C4:P4,S4,T4)),1),0)</f>
        <v>3.3333333333333335</v>
      </c>
      <c r="AI4" s="180" t="str">
        <f>IF(AH4=" "," ",IF(AH4&gt;=4.5,"Одличан",IF(AH4&gt;=3.5,"Врло добар",IF(AH4&gt;=2.5,"Добар",IF(AH4&gt;=1.5,"Довољан",IF(AH4&gt;=1,"Недовољан","Неоцењен"))))))</f>
        <v>Добар</v>
      </c>
      <c r="AK4" s="278" t="str">
        <f>IF(AG4=" ",AF4,0)</f>
        <v xml:space="preserve"> </v>
      </c>
    </row>
    <row r="5" spans="1:39" x14ac:dyDescent="0.2">
      <c r="A5" s="196">
        <v>2</v>
      </c>
      <c r="B5" s="215"/>
      <c r="C5" s="107"/>
      <c r="D5" s="108"/>
      <c r="E5" s="108"/>
      <c r="F5" s="108"/>
      <c r="G5" s="108"/>
      <c r="H5" s="108"/>
      <c r="I5" s="108"/>
      <c r="J5" s="108"/>
      <c r="K5" s="108"/>
      <c r="L5" s="108"/>
      <c r="M5" s="108"/>
      <c r="N5" s="108"/>
      <c r="O5" s="108"/>
      <c r="P5" s="108"/>
      <c r="Q5" s="445"/>
      <c r="R5" s="445"/>
      <c r="S5" s="108"/>
      <c r="T5" s="108"/>
      <c r="U5" s="108"/>
      <c r="V5" s="445"/>
      <c r="W5" s="445"/>
      <c r="X5" s="445"/>
      <c r="Y5" s="109"/>
      <c r="Z5" s="187"/>
      <c r="AA5" s="188"/>
      <c r="AB5" s="381">
        <f t="shared" ref="AB5:AB33" si="2">SUM(Z5:AA5)</f>
        <v>0</v>
      </c>
      <c r="AC5" s="384">
        <f>'Оцене 1.'!Z5+Z5</f>
        <v>0</v>
      </c>
      <c r="AD5" s="385">
        <f>'Оцене 1.'!AA5+AA5</f>
        <v>0</v>
      </c>
      <c r="AE5" s="111">
        <f t="shared" ref="AE5:AE33" si="3">SUM(AC5:AD5)</f>
        <v>0</v>
      </c>
      <c r="AF5" s="112" t="str">
        <f t="shared" si="0"/>
        <v xml:space="preserve"> </v>
      </c>
      <c r="AG5" s="113" t="str">
        <f t="shared" si="1"/>
        <v xml:space="preserve"> </v>
      </c>
      <c r="AH5" s="159" t="str">
        <f>IF(AG5=" ",IF(AF5=" ",IF(Y5=0," ",AVERAGE(C5:P5,S5,T5)),1),0)</f>
        <v xml:space="preserve"> </v>
      </c>
      <c r="AI5" s="113" t="str">
        <f t="shared" ref="AI5:AI33" si="4">IF(AH5=" "," ",IF(AH5&gt;=4.5,"Одличан",IF(AH5&gt;=3.5,"Врло добар",IF(AH5&gt;=2.5,"Добар",IF(AH5&gt;=1.5,"Довољан",IF(AH5&gt;=1,"Недовољан","Неоцењен"))))))</f>
        <v xml:space="preserve"> </v>
      </c>
      <c r="AK5" s="278" t="str">
        <f t="shared" ref="AK5:AK33" si="5">IF(AG5=" ",AF5,0)</f>
        <v xml:space="preserve"> </v>
      </c>
    </row>
    <row r="6" spans="1:39" x14ac:dyDescent="0.2">
      <c r="A6" s="197">
        <v>3</v>
      </c>
      <c r="B6" s="216"/>
      <c r="C6" s="10"/>
      <c r="D6" s="11"/>
      <c r="E6" s="11"/>
      <c r="F6" s="11"/>
      <c r="G6" s="11"/>
      <c r="H6" s="11"/>
      <c r="I6" s="11"/>
      <c r="J6" s="11"/>
      <c r="K6" s="11"/>
      <c r="L6" s="11"/>
      <c r="M6" s="11"/>
      <c r="N6" s="11"/>
      <c r="O6" s="11"/>
      <c r="P6" s="11"/>
      <c r="Q6" s="446"/>
      <c r="R6" s="446"/>
      <c r="S6" s="11"/>
      <c r="T6" s="11"/>
      <c r="U6" s="11"/>
      <c r="V6" s="446"/>
      <c r="W6" s="446"/>
      <c r="X6" s="446"/>
      <c r="Y6" s="12"/>
      <c r="Z6" s="189"/>
      <c r="AA6" s="190"/>
      <c r="AB6" s="379">
        <f t="shared" si="2"/>
        <v>0</v>
      </c>
      <c r="AC6" s="386">
        <f>'Оцене 1.'!Z6+Z6</f>
        <v>0</v>
      </c>
      <c r="AD6" s="387">
        <f>'Оцене 1.'!AA6+AA6</f>
        <v>0</v>
      </c>
      <c r="AE6" s="181">
        <f t="shared" si="3"/>
        <v>0</v>
      </c>
      <c r="AF6" s="182" t="str">
        <f t="shared" si="0"/>
        <v xml:space="preserve"> </v>
      </c>
      <c r="AG6" s="180" t="str">
        <f t="shared" si="1"/>
        <v xml:space="preserve"> </v>
      </c>
      <c r="AH6" s="179" t="str">
        <f>IF(AG6=" ",IF(AF6=" ",IF(Y6=0," ",AVERAGE(C6:P6,S6,T6)),1),0)</f>
        <v xml:space="preserve"> </v>
      </c>
      <c r="AI6" s="180" t="str">
        <f t="shared" si="4"/>
        <v xml:space="preserve"> </v>
      </c>
      <c r="AK6" s="278" t="str">
        <f t="shared" si="5"/>
        <v xml:space="preserve"> </v>
      </c>
    </row>
    <row r="7" spans="1:39" x14ac:dyDescent="0.2">
      <c r="A7" s="196">
        <v>4</v>
      </c>
      <c r="B7" s="215"/>
      <c r="C7" s="107"/>
      <c r="D7" s="108"/>
      <c r="E7" s="108"/>
      <c r="F7" s="108"/>
      <c r="G7" s="108"/>
      <c r="H7" s="108"/>
      <c r="I7" s="108"/>
      <c r="J7" s="108"/>
      <c r="K7" s="108"/>
      <c r="L7" s="108"/>
      <c r="M7" s="108"/>
      <c r="N7" s="108"/>
      <c r="O7" s="108"/>
      <c r="P7" s="108"/>
      <c r="Q7" s="447"/>
      <c r="R7" s="445"/>
      <c r="S7" s="108"/>
      <c r="T7" s="108"/>
      <c r="U7" s="108"/>
      <c r="V7" s="449"/>
      <c r="W7" s="449"/>
      <c r="X7" s="445"/>
      <c r="Y7" s="109"/>
      <c r="Z7" s="187"/>
      <c r="AA7" s="188"/>
      <c r="AB7" s="381">
        <f t="shared" si="2"/>
        <v>0</v>
      </c>
      <c r="AC7" s="384">
        <f>'Оцене 1.'!Z7+Z7</f>
        <v>0</v>
      </c>
      <c r="AD7" s="385">
        <f>'Оцене 1.'!AA7+AA7</f>
        <v>0</v>
      </c>
      <c r="AE7" s="111">
        <f t="shared" si="3"/>
        <v>0</v>
      </c>
      <c r="AF7" s="112" t="str">
        <f t="shared" si="0"/>
        <v xml:space="preserve"> </v>
      </c>
      <c r="AG7" s="113" t="str">
        <f t="shared" si="1"/>
        <v xml:space="preserve"> </v>
      </c>
      <c r="AH7" s="159" t="str">
        <f>IF(AG7=" ",IF(AF7=" ",IF(Y7=0," ",AVERAGE(C7:P7,S7,T7)),1),0)</f>
        <v xml:space="preserve"> </v>
      </c>
      <c r="AI7" s="113" t="str">
        <f t="shared" si="4"/>
        <v xml:space="preserve"> </v>
      </c>
      <c r="AK7" s="278" t="str">
        <f t="shared" si="5"/>
        <v xml:space="preserve"> </v>
      </c>
    </row>
    <row r="8" spans="1:39" x14ac:dyDescent="0.2">
      <c r="A8" s="197">
        <v>5</v>
      </c>
      <c r="B8" s="216"/>
      <c r="C8" s="10"/>
      <c r="D8" s="11"/>
      <c r="E8" s="11"/>
      <c r="F8" s="11"/>
      <c r="G8" s="11"/>
      <c r="H8" s="11"/>
      <c r="I8" s="11"/>
      <c r="J8" s="11"/>
      <c r="K8" s="11"/>
      <c r="L8" s="11"/>
      <c r="M8" s="11"/>
      <c r="N8" s="11"/>
      <c r="O8" s="11"/>
      <c r="P8" s="11"/>
      <c r="Q8" s="446"/>
      <c r="R8" s="446"/>
      <c r="S8" s="11"/>
      <c r="T8" s="11"/>
      <c r="U8" s="11"/>
      <c r="V8" s="446"/>
      <c r="W8" s="446"/>
      <c r="X8" s="446"/>
      <c r="Y8" s="12"/>
      <c r="Z8" s="189"/>
      <c r="AA8" s="190"/>
      <c r="AB8" s="379">
        <f t="shared" si="2"/>
        <v>0</v>
      </c>
      <c r="AC8" s="386">
        <f>'Оцене 1.'!Z8+Z8</f>
        <v>0</v>
      </c>
      <c r="AD8" s="387">
        <f>'Оцене 1.'!AA8+AA8</f>
        <v>0</v>
      </c>
      <c r="AE8" s="180">
        <f t="shared" si="3"/>
        <v>0</v>
      </c>
      <c r="AF8" s="182" t="str">
        <f t="shared" si="0"/>
        <v xml:space="preserve"> </v>
      </c>
      <c r="AG8" s="180" t="str">
        <f t="shared" si="1"/>
        <v xml:space="preserve"> </v>
      </c>
      <c r="AH8" s="179" t="str">
        <f>IF(AG8=" ",IF(AF8=" ",IF(Y8=0," ",AVERAGE(C8:P8,S8,T8)),1),0)</f>
        <v xml:space="preserve"> </v>
      </c>
      <c r="AI8" s="180" t="str">
        <f t="shared" si="4"/>
        <v xml:space="preserve"> </v>
      </c>
      <c r="AK8" s="278" t="str">
        <f t="shared" si="5"/>
        <v xml:space="preserve"> </v>
      </c>
    </row>
    <row r="9" spans="1:39" x14ac:dyDescent="0.2">
      <c r="A9" s="196">
        <v>6</v>
      </c>
      <c r="B9" s="215"/>
      <c r="C9" s="107"/>
      <c r="D9" s="108"/>
      <c r="E9" s="108"/>
      <c r="F9" s="108"/>
      <c r="G9" s="108"/>
      <c r="H9" s="108"/>
      <c r="I9" s="108"/>
      <c r="J9" s="108"/>
      <c r="K9" s="108"/>
      <c r="L9" s="108"/>
      <c r="M9" s="108"/>
      <c r="N9" s="108"/>
      <c r="O9" s="108"/>
      <c r="P9" s="108"/>
      <c r="Q9" s="447"/>
      <c r="R9" s="445"/>
      <c r="S9" s="108"/>
      <c r="T9" s="108"/>
      <c r="U9" s="108"/>
      <c r="V9" s="447"/>
      <c r="W9" s="447"/>
      <c r="X9" s="445"/>
      <c r="Y9" s="109"/>
      <c r="Z9" s="187"/>
      <c r="AA9" s="188"/>
      <c r="AB9" s="381">
        <f t="shared" si="2"/>
        <v>0</v>
      </c>
      <c r="AC9" s="384">
        <f>'Оцене 1.'!Z9+Z9</f>
        <v>0</v>
      </c>
      <c r="AD9" s="385">
        <f>'Оцене 1.'!AA9+AA9</f>
        <v>0</v>
      </c>
      <c r="AE9" s="114">
        <f t="shared" si="3"/>
        <v>0</v>
      </c>
      <c r="AF9" s="112" t="str">
        <f t="shared" si="0"/>
        <v xml:space="preserve"> </v>
      </c>
      <c r="AG9" s="113" t="str">
        <f t="shared" si="1"/>
        <v xml:space="preserve"> </v>
      </c>
      <c r="AH9" s="159" t="str">
        <f t="shared" ref="AH9:AH33" si="6">IF(AG9=" ",IF(AF9=" ",IF(Y9=0," ",AVERAGE(C9:P9,S9,T9)),1),0)</f>
        <v xml:space="preserve"> </v>
      </c>
      <c r="AI9" s="113" t="str">
        <f t="shared" si="4"/>
        <v xml:space="preserve"> </v>
      </c>
      <c r="AK9" s="278" t="str">
        <f t="shared" si="5"/>
        <v xml:space="preserve"> </v>
      </c>
    </row>
    <row r="10" spans="1:39" x14ac:dyDescent="0.2">
      <c r="A10" s="197">
        <v>7</v>
      </c>
      <c r="B10" s="216"/>
      <c r="C10" s="10"/>
      <c r="D10" s="11"/>
      <c r="E10" s="11"/>
      <c r="F10" s="11"/>
      <c r="G10" s="11"/>
      <c r="H10" s="11"/>
      <c r="I10" s="11"/>
      <c r="J10" s="11"/>
      <c r="K10" s="11"/>
      <c r="L10" s="11"/>
      <c r="M10" s="11"/>
      <c r="N10" s="11"/>
      <c r="O10" s="11"/>
      <c r="P10" s="11"/>
      <c r="Q10" s="446"/>
      <c r="R10" s="446"/>
      <c r="S10" s="11"/>
      <c r="T10" s="11"/>
      <c r="U10" s="11"/>
      <c r="V10" s="446"/>
      <c r="W10" s="446"/>
      <c r="X10" s="446"/>
      <c r="Y10" s="12"/>
      <c r="Z10" s="189"/>
      <c r="AA10" s="191"/>
      <c r="AB10" s="379">
        <f t="shared" si="2"/>
        <v>0</v>
      </c>
      <c r="AC10" s="386">
        <f>'Оцене 1.'!Z10+Z10</f>
        <v>0</v>
      </c>
      <c r="AD10" s="388">
        <f>'Оцене 1.'!AA10+AA10</f>
        <v>0</v>
      </c>
      <c r="AE10" s="181">
        <f t="shared" si="3"/>
        <v>0</v>
      </c>
      <c r="AF10" s="182" t="str">
        <f t="shared" si="0"/>
        <v xml:space="preserve"> </v>
      </c>
      <c r="AG10" s="180" t="str">
        <f t="shared" si="1"/>
        <v xml:space="preserve"> </v>
      </c>
      <c r="AH10" s="179" t="str">
        <f t="shared" si="6"/>
        <v xml:space="preserve"> </v>
      </c>
      <c r="AI10" s="180" t="str">
        <f t="shared" si="4"/>
        <v xml:space="preserve"> </v>
      </c>
      <c r="AK10" s="278" t="str">
        <f t="shared" si="5"/>
        <v xml:space="preserve"> </v>
      </c>
    </row>
    <row r="11" spans="1:39" x14ac:dyDescent="0.2">
      <c r="A11" s="196">
        <v>8</v>
      </c>
      <c r="B11" s="215"/>
      <c r="C11" s="107"/>
      <c r="D11" s="108"/>
      <c r="E11" s="108"/>
      <c r="F11" s="108"/>
      <c r="G11" s="108"/>
      <c r="H11" s="108"/>
      <c r="I11" s="108"/>
      <c r="J11" s="108"/>
      <c r="K11" s="108"/>
      <c r="L11" s="108"/>
      <c r="M11" s="108"/>
      <c r="N11" s="108"/>
      <c r="O11" s="108"/>
      <c r="P11" s="108"/>
      <c r="Q11" s="447"/>
      <c r="R11" s="445"/>
      <c r="S11" s="108"/>
      <c r="T11" s="108"/>
      <c r="U11" s="108"/>
      <c r="V11" s="447"/>
      <c r="W11" s="447"/>
      <c r="X11" s="445"/>
      <c r="Y11" s="109"/>
      <c r="Z11" s="187"/>
      <c r="AA11" s="188"/>
      <c r="AB11" s="381">
        <f t="shared" si="2"/>
        <v>0</v>
      </c>
      <c r="AC11" s="384">
        <f>'Оцене 1.'!Z11+Z11</f>
        <v>0</v>
      </c>
      <c r="AD11" s="385">
        <f>'Оцене 1.'!AA11+AA11</f>
        <v>0</v>
      </c>
      <c r="AE11" s="111">
        <f t="shared" si="3"/>
        <v>0</v>
      </c>
      <c r="AF11" s="112" t="str">
        <f t="shared" si="0"/>
        <v xml:space="preserve"> </v>
      </c>
      <c r="AG11" s="113" t="str">
        <f t="shared" si="1"/>
        <v xml:space="preserve"> </v>
      </c>
      <c r="AH11" s="159" t="str">
        <f t="shared" si="6"/>
        <v xml:space="preserve"> </v>
      </c>
      <c r="AI11" s="113" t="str">
        <f t="shared" si="4"/>
        <v xml:space="preserve"> </v>
      </c>
      <c r="AK11" s="278" t="str">
        <f t="shared" si="5"/>
        <v xml:space="preserve"> </v>
      </c>
    </row>
    <row r="12" spans="1:39" x14ac:dyDescent="0.2">
      <c r="A12" s="197">
        <v>9</v>
      </c>
      <c r="B12" s="216"/>
      <c r="C12" s="10"/>
      <c r="D12" s="11"/>
      <c r="E12" s="11"/>
      <c r="F12" s="11"/>
      <c r="G12" s="11"/>
      <c r="H12" s="11"/>
      <c r="I12" s="11"/>
      <c r="J12" s="11"/>
      <c r="K12" s="11"/>
      <c r="L12" s="11"/>
      <c r="M12" s="11"/>
      <c r="N12" s="11"/>
      <c r="O12" s="11"/>
      <c r="P12" s="11"/>
      <c r="Q12" s="446"/>
      <c r="R12" s="446"/>
      <c r="S12" s="11"/>
      <c r="T12" s="11"/>
      <c r="U12" s="11"/>
      <c r="V12" s="446"/>
      <c r="W12" s="446"/>
      <c r="X12" s="446"/>
      <c r="Y12" s="12"/>
      <c r="Z12" s="189"/>
      <c r="AA12" s="191"/>
      <c r="AB12" s="379">
        <f t="shared" si="2"/>
        <v>0</v>
      </c>
      <c r="AC12" s="386">
        <f>'Оцене 1.'!Z12+Z12</f>
        <v>0</v>
      </c>
      <c r="AD12" s="388">
        <f>'Оцене 1.'!AA12+AA12</f>
        <v>0</v>
      </c>
      <c r="AE12" s="181">
        <f t="shared" si="3"/>
        <v>0</v>
      </c>
      <c r="AF12" s="182" t="str">
        <f t="shared" si="0"/>
        <v xml:space="preserve"> </v>
      </c>
      <c r="AG12" s="180" t="str">
        <f t="shared" si="1"/>
        <v xml:space="preserve"> </v>
      </c>
      <c r="AH12" s="179" t="str">
        <f t="shared" si="6"/>
        <v xml:space="preserve"> </v>
      </c>
      <c r="AI12" s="180" t="str">
        <f t="shared" si="4"/>
        <v xml:space="preserve"> </v>
      </c>
      <c r="AK12" s="278" t="str">
        <f t="shared" si="5"/>
        <v xml:space="preserve"> </v>
      </c>
    </row>
    <row r="13" spans="1:39" x14ac:dyDescent="0.2">
      <c r="A13" s="196">
        <v>10</v>
      </c>
      <c r="B13" s="215"/>
      <c r="C13" s="107"/>
      <c r="D13" s="108"/>
      <c r="E13" s="108"/>
      <c r="F13" s="108"/>
      <c r="G13" s="108"/>
      <c r="H13" s="108"/>
      <c r="I13" s="108"/>
      <c r="J13" s="108"/>
      <c r="K13" s="108"/>
      <c r="L13" s="108"/>
      <c r="M13" s="108"/>
      <c r="N13" s="108"/>
      <c r="O13" s="108"/>
      <c r="P13" s="108"/>
      <c r="Q13" s="447"/>
      <c r="R13" s="445"/>
      <c r="S13" s="108"/>
      <c r="T13" s="108"/>
      <c r="U13" s="108"/>
      <c r="V13" s="447"/>
      <c r="W13" s="447"/>
      <c r="X13" s="445"/>
      <c r="Y13" s="109"/>
      <c r="Z13" s="187"/>
      <c r="AA13" s="188"/>
      <c r="AB13" s="381">
        <f t="shared" si="2"/>
        <v>0</v>
      </c>
      <c r="AC13" s="384">
        <f>'Оцене 1.'!Z13+Z13</f>
        <v>0</v>
      </c>
      <c r="AD13" s="385">
        <f>'Оцене 1.'!AA13+AA13</f>
        <v>0</v>
      </c>
      <c r="AE13" s="111">
        <f t="shared" si="3"/>
        <v>0</v>
      </c>
      <c r="AF13" s="112" t="str">
        <f t="shared" si="0"/>
        <v xml:space="preserve"> </v>
      </c>
      <c r="AG13" s="113" t="str">
        <f t="shared" si="1"/>
        <v xml:space="preserve"> </v>
      </c>
      <c r="AH13" s="159" t="str">
        <f t="shared" si="6"/>
        <v xml:space="preserve"> </v>
      </c>
      <c r="AI13" s="113" t="str">
        <f t="shared" si="4"/>
        <v xml:space="preserve"> </v>
      </c>
      <c r="AK13" s="278" t="str">
        <f t="shared" si="5"/>
        <v xml:space="preserve"> </v>
      </c>
    </row>
    <row r="14" spans="1:39" x14ac:dyDescent="0.2">
      <c r="A14" s="197">
        <v>11</v>
      </c>
      <c r="B14" s="216"/>
      <c r="C14" s="10"/>
      <c r="D14" s="11"/>
      <c r="E14" s="11"/>
      <c r="F14" s="11"/>
      <c r="G14" s="11"/>
      <c r="H14" s="11"/>
      <c r="I14" s="11"/>
      <c r="J14" s="11"/>
      <c r="K14" s="11"/>
      <c r="L14" s="11"/>
      <c r="M14" s="11"/>
      <c r="N14" s="11"/>
      <c r="O14" s="11"/>
      <c r="P14" s="11"/>
      <c r="Q14" s="446"/>
      <c r="R14" s="446"/>
      <c r="S14" s="11"/>
      <c r="T14" s="11"/>
      <c r="U14" s="11"/>
      <c r="V14" s="446"/>
      <c r="W14" s="446"/>
      <c r="X14" s="446"/>
      <c r="Y14" s="12"/>
      <c r="Z14" s="189"/>
      <c r="AA14" s="191"/>
      <c r="AB14" s="379">
        <f t="shared" si="2"/>
        <v>0</v>
      </c>
      <c r="AC14" s="386">
        <f>'Оцене 1.'!Z14+Z14</f>
        <v>0</v>
      </c>
      <c r="AD14" s="388">
        <f>'Оцене 1.'!AA14+AA14</f>
        <v>0</v>
      </c>
      <c r="AE14" s="181">
        <f t="shared" si="3"/>
        <v>0</v>
      </c>
      <c r="AF14" s="182" t="str">
        <f t="shared" si="0"/>
        <v xml:space="preserve"> </v>
      </c>
      <c r="AG14" s="180" t="str">
        <f t="shared" si="1"/>
        <v xml:space="preserve"> </v>
      </c>
      <c r="AH14" s="179" t="str">
        <f t="shared" si="6"/>
        <v xml:space="preserve"> </v>
      </c>
      <c r="AI14" s="180" t="str">
        <f t="shared" si="4"/>
        <v xml:space="preserve"> </v>
      </c>
      <c r="AK14" s="278" t="str">
        <f t="shared" si="5"/>
        <v xml:space="preserve"> </v>
      </c>
    </row>
    <row r="15" spans="1:39" x14ac:dyDescent="0.2">
      <c r="A15" s="196">
        <v>12</v>
      </c>
      <c r="B15" s="215"/>
      <c r="C15" s="107"/>
      <c r="D15" s="108"/>
      <c r="E15" s="108"/>
      <c r="F15" s="108"/>
      <c r="G15" s="108"/>
      <c r="H15" s="108"/>
      <c r="I15" s="108"/>
      <c r="J15" s="108"/>
      <c r="K15" s="108"/>
      <c r="L15" s="108"/>
      <c r="M15" s="108"/>
      <c r="N15" s="108"/>
      <c r="O15" s="108"/>
      <c r="P15" s="108"/>
      <c r="Q15" s="447"/>
      <c r="R15" s="445"/>
      <c r="S15" s="108"/>
      <c r="T15" s="108"/>
      <c r="U15" s="108"/>
      <c r="V15" s="447"/>
      <c r="W15" s="447"/>
      <c r="X15" s="445"/>
      <c r="Y15" s="109"/>
      <c r="Z15" s="187"/>
      <c r="AA15" s="188"/>
      <c r="AB15" s="381">
        <f t="shared" si="2"/>
        <v>0</v>
      </c>
      <c r="AC15" s="384">
        <f>'Оцене 1.'!Z15+Z15</f>
        <v>0</v>
      </c>
      <c r="AD15" s="385">
        <f>'Оцене 1.'!AA15+AA15</f>
        <v>0</v>
      </c>
      <c r="AE15" s="113">
        <f t="shared" si="3"/>
        <v>0</v>
      </c>
      <c r="AF15" s="112" t="str">
        <f t="shared" si="0"/>
        <v xml:space="preserve"> </v>
      </c>
      <c r="AG15" s="113" t="str">
        <f t="shared" si="1"/>
        <v xml:space="preserve"> </v>
      </c>
      <c r="AH15" s="159" t="str">
        <f t="shared" si="6"/>
        <v xml:space="preserve"> </v>
      </c>
      <c r="AI15" s="113" t="str">
        <f t="shared" si="4"/>
        <v xml:space="preserve"> </v>
      </c>
      <c r="AK15" s="278" t="str">
        <f t="shared" si="5"/>
        <v xml:space="preserve"> </v>
      </c>
    </row>
    <row r="16" spans="1:39" x14ac:dyDescent="0.2">
      <c r="A16" s="197">
        <v>13</v>
      </c>
      <c r="B16" s="216"/>
      <c r="C16" s="10"/>
      <c r="D16" s="11"/>
      <c r="E16" s="11"/>
      <c r="F16" s="11"/>
      <c r="G16" s="11"/>
      <c r="H16" s="11"/>
      <c r="I16" s="11"/>
      <c r="J16" s="11"/>
      <c r="K16" s="11"/>
      <c r="L16" s="11"/>
      <c r="M16" s="11"/>
      <c r="N16" s="11"/>
      <c r="O16" s="11"/>
      <c r="P16" s="11"/>
      <c r="Q16" s="446"/>
      <c r="R16" s="446"/>
      <c r="S16" s="11"/>
      <c r="T16" s="11"/>
      <c r="U16" s="11"/>
      <c r="V16" s="446"/>
      <c r="W16" s="446"/>
      <c r="X16" s="446"/>
      <c r="Y16" s="12"/>
      <c r="Z16" s="189"/>
      <c r="AA16" s="191"/>
      <c r="AB16" s="379">
        <f t="shared" si="2"/>
        <v>0</v>
      </c>
      <c r="AC16" s="386">
        <f>'Оцене 1.'!Z16+Z16</f>
        <v>0</v>
      </c>
      <c r="AD16" s="388">
        <f>'Оцене 1.'!AA16+AA16</f>
        <v>0</v>
      </c>
      <c r="AE16" s="180">
        <f t="shared" si="3"/>
        <v>0</v>
      </c>
      <c r="AF16" s="182" t="str">
        <f t="shared" si="0"/>
        <v xml:space="preserve"> </v>
      </c>
      <c r="AG16" s="180" t="str">
        <f t="shared" si="1"/>
        <v xml:space="preserve"> </v>
      </c>
      <c r="AH16" s="179" t="str">
        <f t="shared" si="6"/>
        <v xml:space="preserve"> </v>
      </c>
      <c r="AI16" s="183" t="str">
        <f t="shared" si="4"/>
        <v xml:space="preserve"> </v>
      </c>
      <c r="AK16" s="278" t="str">
        <f t="shared" si="5"/>
        <v xml:space="preserve"> </v>
      </c>
    </row>
    <row r="17" spans="1:37" x14ac:dyDescent="0.2">
      <c r="A17" s="196">
        <v>14</v>
      </c>
      <c r="B17" s="215"/>
      <c r="C17" s="107"/>
      <c r="D17" s="108"/>
      <c r="E17" s="108"/>
      <c r="F17" s="108"/>
      <c r="G17" s="108"/>
      <c r="H17" s="108"/>
      <c r="I17" s="108"/>
      <c r="J17" s="108"/>
      <c r="K17" s="108"/>
      <c r="L17" s="108"/>
      <c r="M17" s="108"/>
      <c r="N17" s="108"/>
      <c r="O17" s="108"/>
      <c r="P17" s="108"/>
      <c r="Q17" s="447"/>
      <c r="R17" s="445"/>
      <c r="S17" s="108"/>
      <c r="T17" s="108"/>
      <c r="U17" s="108"/>
      <c r="V17" s="447"/>
      <c r="W17" s="447"/>
      <c r="X17" s="445"/>
      <c r="Y17" s="109"/>
      <c r="Z17" s="187"/>
      <c r="AA17" s="188"/>
      <c r="AB17" s="381">
        <f t="shared" si="2"/>
        <v>0</v>
      </c>
      <c r="AC17" s="384">
        <f>'Оцене 1.'!Z17+Z17</f>
        <v>0</v>
      </c>
      <c r="AD17" s="385">
        <f>'Оцене 1.'!AA17+AA17</f>
        <v>0</v>
      </c>
      <c r="AE17" s="114">
        <f t="shared" si="3"/>
        <v>0</v>
      </c>
      <c r="AF17" s="112" t="str">
        <f t="shared" si="0"/>
        <v xml:space="preserve"> </v>
      </c>
      <c r="AG17" s="113" t="str">
        <f t="shared" si="1"/>
        <v xml:space="preserve"> </v>
      </c>
      <c r="AH17" s="159" t="str">
        <f t="shared" si="6"/>
        <v xml:space="preserve"> </v>
      </c>
      <c r="AI17" s="111" t="str">
        <f t="shared" si="4"/>
        <v xml:space="preserve"> </v>
      </c>
      <c r="AK17" s="278" t="str">
        <f t="shared" si="5"/>
        <v xml:space="preserve"> </v>
      </c>
    </row>
    <row r="18" spans="1:37" x14ac:dyDescent="0.2">
      <c r="A18" s="197">
        <v>15</v>
      </c>
      <c r="B18" s="216"/>
      <c r="C18" s="10"/>
      <c r="D18" s="11"/>
      <c r="E18" s="11"/>
      <c r="F18" s="11"/>
      <c r="G18" s="11"/>
      <c r="H18" s="11"/>
      <c r="I18" s="11"/>
      <c r="J18" s="11"/>
      <c r="K18" s="11"/>
      <c r="L18" s="11"/>
      <c r="M18" s="11"/>
      <c r="N18" s="11"/>
      <c r="O18" s="11"/>
      <c r="P18" s="11"/>
      <c r="Q18" s="446"/>
      <c r="R18" s="446"/>
      <c r="S18" s="11"/>
      <c r="T18" s="11"/>
      <c r="U18" s="11"/>
      <c r="V18" s="446"/>
      <c r="W18" s="446"/>
      <c r="X18" s="446"/>
      <c r="Y18" s="12"/>
      <c r="Z18" s="189"/>
      <c r="AA18" s="191"/>
      <c r="AB18" s="379">
        <f t="shared" si="2"/>
        <v>0</v>
      </c>
      <c r="AC18" s="386">
        <f>'Оцене 1.'!Z18+Z18</f>
        <v>0</v>
      </c>
      <c r="AD18" s="388">
        <f>'Оцене 1.'!AA18+AA18</f>
        <v>0</v>
      </c>
      <c r="AE18" s="181">
        <f t="shared" si="3"/>
        <v>0</v>
      </c>
      <c r="AF18" s="182" t="str">
        <f t="shared" si="0"/>
        <v xml:space="preserve"> </v>
      </c>
      <c r="AG18" s="180" t="str">
        <f t="shared" si="1"/>
        <v xml:space="preserve"> </v>
      </c>
      <c r="AH18" s="179" t="str">
        <f t="shared" si="6"/>
        <v xml:space="preserve"> </v>
      </c>
      <c r="AI18" s="181" t="str">
        <f t="shared" si="4"/>
        <v xml:space="preserve"> </v>
      </c>
      <c r="AK18" s="278" t="str">
        <f t="shared" si="5"/>
        <v xml:space="preserve"> </v>
      </c>
    </row>
    <row r="19" spans="1:37" x14ac:dyDescent="0.2">
      <c r="A19" s="196">
        <v>16</v>
      </c>
      <c r="B19" s="431"/>
      <c r="C19" s="107"/>
      <c r="D19" s="108"/>
      <c r="E19" s="108"/>
      <c r="F19" s="108"/>
      <c r="G19" s="108"/>
      <c r="H19" s="108"/>
      <c r="I19" s="108"/>
      <c r="J19" s="108"/>
      <c r="K19" s="108"/>
      <c r="L19" s="108"/>
      <c r="M19" s="108"/>
      <c r="N19" s="108"/>
      <c r="O19" s="108"/>
      <c r="P19" s="108"/>
      <c r="Q19" s="447"/>
      <c r="R19" s="445"/>
      <c r="S19" s="108"/>
      <c r="T19" s="108"/>
      <c r="U19" s="108"/>
      <c r="V19" s="447"/>
      <c r="W19" s="447"/>
      <c r="X19" s="445"/>
      <c r="Y19" s="109"/>
      <c r="Z19" s="187"/>
      <c r="AA19" s="188"/>
      <c r="AB19" s="381">
        <f t="shared" si="2"/>
        <v>0</v>
      </c>
      <c r="AC19" s="384">
        <f>'Оцене 1.'!Z19+Z19</f>
        <v>0</v>
      </c>
      <c r="AD19" s="385">
        <f>'Оцене 1.'!AA19+AA19</f>
        <v>0</v>
      </c>
      <c r="AE19" s="111">
        <f t="shared" si="3"/>
        <v>0</v>
      </c>
      <c r="AF19" s="112" t="str">
        <f t="shared" si="0"/>
        <v xml:space="preserve"> </v>
      </c>
      <c r="AG19" s="113" t="str">
        <f t="shared" si="1"/>
        <v xml:space="preserve"> </v>
      </c>
      <c r="AH19" s="159" t="str">
        <f t="shared" si="6"/>
        <v xml:space="preserve"> </v>
      </c>
      <c r="AI19" s="111" t="str">
        <f t="shared" si="4"/>
        <v xml:space="preserve"> </v>
      </c>
      <c r="AK19" s="278" t="str">
        <f t="shared" si="5"/>
        <v xml:space="preserve"> </v>
      </c>
    </row>
    <row r="20" spans="1:37" x14ac:dyDescent="0.2">
      <c r="A20" s="197">
        <v>17</v>
      </c>
      <c r="B20" s="432"/>
      <c r="C20" s="283"/>
      <c r="D20" s="284"/>
      <c r="E20" s="284"/>
      <c r="F20" s="284"/>
      <c r="G20" s="284"/>
      <c r="H20" s="284"/>
      <c r="I20" s="284"/>
      <c r="J20" s="284"/>
      <c r="K20" s="284"/>
      <c r="L20" s="284"/>
      <c r="M20" s="284"/>
      <c r="N20" s="284"/>
      <c r="O20" s="284"/>
      <c r="P20" s="284"/>
      <c r="Q20" s="448"/>
      <c r="R20" s="448"/>
      <c r="S20" s="284"/>
      <c r="T20" s="284"/>
      <c r="U20" s="284"/>
      <c r="V20" s="448"/>
      <c r="W20" s="448"/>
      <c r="X20" s="448"/>
      <c r="Y20" s="285"/>
      <c r="Z20" s="189"/>
      <c r="AA20" s="191"/>
      <c r="AB20" s="379">
        <f t="shared" si="2"/>
        <v>0</v>
      </c>
      <c r="AC20" s="389">
        <f>'Оцене 1.'!Z20+Z20</f>
        <v>0</v>
      </c>
      <c r="AD20" s="387">
        <f>'Оцене 1.'!AA20+AA20</f>
        <v>0</v>
      </c>
      <c r="AE20" s="181">
        <f t="shared" si="3"/>
        <v>0</v>
      </c>
      <c r="AF20" s="182" t="str">
        <f t="shared" si="0"/>
        <v xml:space="preserve"> </v>
      </c>
      <c r="AG20" s="180" t="str">
        <f t="shared" si="1"/>
        <v xml:space="preserve"> </v>
      </c>
      <c r="AH20" s="179" t="str">
        <f t="shared" si="6"/>
        <v xml:space="preserve"> </v>
      </c>
      <c r="AI20" s="181" t="str">
        <f t="shared" si="4"/>
        <v xml:space="preserve"> </v>
      </c>
      <c r="AK20" s="278" t="str">
        <f t="shared" si="5"/>
        <v xml:space="preserve"> </v>
      </c>
    </row>
    <row r="21" spans="1:37" x14ac:dyDescent="0.2">
      <c r="A21" s="196">
        <v>18</v>
      </c>
      <c r="B21" s="287"/>
      <c r="C21" s="288"/>
      <c r="D21" s="289"/>
      <c r="E21" s="289"/>
      <c r="F21" s="289"/>
      <c r="G21" s="289"/>
      <c r="H21" s="289"/>
      <c r="I21" s="289"/>
      <c r="J21" s="289"/>
      <c r="K21" s="289"/>
      <c r="L21" s="289"/>
      <c r="M21" s="289"/>
      <c r="N21" s="289"/>
      <c r="O21" s="289"/>
      <c r="P21" s="289"/>
      <c r="Q21" s="445"/>
      <c r="R21" s="445"/>
      <c r="S21" s="289"/>
      <c r="T21" s="289"/>
      <c r="U21" s="289"/>
      <c r="V21" s="445"/>
      <c r="W21" s="445"/>
      <c r="X21" s="445"/>
      <c r="Y21" s="290"/>
      <c r="Z21" s="187"/>
      <c r="AA21" s="188"/>
      <c r="AB21" s="381">
        <f t="shared" si="2"/>
        <v>0</v>
      </c>
      <c r="AC21" s="390">
        <f>'Оцене 1.'!Z21+Z21</f>
        <v>0</v>
      </c>
      <c r="AD21" s="385">
        <f>'Оцене 1.'!AA21+AA21</f>
        <v>0</v>
      </c>
      <c r="AE21" s="113">
        <f t="shared" si="3"/>
        <v>0</v>
      </c>
      <c r="AF21" s="112" t="str">
        <f t="shared" si="0"/>
        <v xml:space="preserve"> </v>
      </c>
      <c r="AG21" s="113" t="str">
        <f t="shared" si="1"/>
        <v xml:space="preserve"> </v>
      </c>
      <c r="AH21" s="159" t="str">
        <f t="shared" si="6"/>
        <v xml:space="preserve"> </v>
      </c>
      <c r="AI21" s="111" t="str">
        <f t="shared" si="4"/>
        <v xml:space="preserve"> </v>
      </c>
      <c r="AK21" s="278" t="str">
        <f t="shared" si="5"/>
        <v xml:space="preserve"> </v>
      </c>
    </row>
    <row r="22" spans="1:37" x14ac:dyDescent="0.2">
      <c r="A22" s="197">
        <v>19</v>
      </c>
      <c r="B22" s="432"/>
      <c r="C22" s="283"/>
      <c r="D22" s="284"/>
      <c r="E22" s="284"/>
      <c r="F22" s="284"/>
      <c r="G22" s="284"/>
      <c r="H22" s="284"/>
      <c r="I22" s="284"/>
      <c r="J22" s="284"/>
      <c r="K22" s="284"/>
      <c r="L22" s="284"/>
      <c r="M22" s="284"/>
      <c r="N22" s="284"/>
      <c r="O22" s="284"/>
      <c r="P22" s="284"/>
      <c r="Q22" s="448"/>
      <c r="R22" s="448"/>
      <c r="S22" s="284"/>
      <c r="T22" s="284"/>
      <c r="U22" s="284"/>
      <c r="V22" s="448"/>
      <c r="W22" s="448"/>
      <c r="X22" s="448"/>
      <c r="Y22" s="285"/>
      <c r="Z22" s="189"/>
      <c r="AA22" s="191"/>
      <c r="AB22" s="379">
        <f t="shared" si="2"/>
        <v>0</v>
      </c>
      <c r="AC22" s="389">
        <f>'Оцене 1.'!Z22+Z22</f>
        <v>0</v>
      </c>
      <c r="AD22" s="388">
        <f>'Оцене 1.'!AA22+AA22</f>
        <v>0</v>
      </c>
      <c r="AE22" s="183">
        <f t="shared" si="3"/>
        <v>0</v>
      </c>
      <c r="AF22" s="182" t="str">
        <f t="shared" si="0"/>
        <v xml:space="preserve"> </v>
      </c>
      <c r="AG22" s="180" t="str">
        <f t="shared" si="1"/>
        <v xml:space="preserve"> </v>
      </c>
      <c r="AH22" s="179" t="str">
        <f t="shared" si="6"/>
        <v xml:space="preserve"> </v>
      </c>
      <c r="AI22" s="180" t="str">
        <f t="shared" si="4"/>
        <v xml:space="preserve"> </v>
      </c>
      <c r="AK22" s="278" t="str">
        <f t="shared" si="5"/>
        <v xml:space="preserve"> </v>
      </c>
    </row>
    <row r="23" spans="1:37" x14ac:dyDescent="0.2">
      <c r="A23" s="196">
        <v>20</v>
      </c>
      <c r="B23" s="287"/>
      <c r="C23" s="288"/>
      <c r="D23" s="289"/>
      <c r="E23" s="289"/>
      <c r="F23" s="289"/>
      <c r="G23" s="289"/>
      <c r="H23" s="289"/>
      <c r="I23" s="289"/>
      <c r="J23" s="289"/>
      <c r="K23" s="289"/>
      <c r="L23" s="289"/>
      <c r="M23" s="289"/>
      <c r="N23" s="289"/>
      <c r="O23" s="289"/>
      <c r="P23" s="289"/>
      <c r="Q23" s="445"/>
      <c r="R23" s="445"/>
      <c r="S23" s="289"/>
      <c r="T23" s="289"/>
      <c r="U23" s="289"/>
      <c r="V23" s="445"/>
      <c r="W23" s="445"/>
      <c r="X23" s="445"/>
      <c r="Y23" s="290"/>
      <c r="Z23" s="187"/>
      <c r="AA23" s="188"/>
      <c r="AB23" s="381">
        <f t="shared" si="2"/>
        <v>0</v>
      </c>
      <c r="AC23" s="390">
        <f>'Оцене 1.'!Z23+Z23</f>
        <v>0</v>
      </c>
      <c r="AD23" s="385">
        <f>'Оцене 1.'!AA23+AA23</f>
        <v>0</v>
      </c>
      <c r="AE23" s="111">
        <f t="shared" si="3"/>
        <v>0</v>
      </c>
      <c r="AF23" s="112" t="str">
        <f t="shared" si="0"/>
        <v xml:space="preserve"> </v>
      </c>
      <c r="AG23" s="113" t="str">
        <f t="shared" si="1"/>
        <v xml:space="preserve"> </v>
      </c>
      <c r="AH23" s="159" t="str">
        <f t="shared" si="6"/>
        <v xml:space="preserve"> </v>
      </c>
      <c r="AI23" s="114" t="str">
        <f t="shared" si="4"/>
        <v xml:space="preserve"> </v>
      </c>
      <c r="AK23" s="278" t="str">
        <f t="shared" si="5"/>
        <v xml:space="preserve"> </v>
      </c>
    </row>
    <row r="24" spans="1:37" x14ac:dyDescent="0.2">
      <c r="A24" s="197">
        <v>21</v>
      </c>
      <c r="B24" s="432"/>
      <c r="C24" s="283"/>
      <c r="D24" s="284"/>
      <c r="E24" s="284"/>
      <c r="F24" s="284"/>
      <c r="G24" s="284"/>
      <c r="H24" s="284"/>
      <c r="I24" s="284"/>
      <c r="J24" s="284"/>
      <c r="K24" s="284"/>
      <c r="L24" s="284"/>
      <c r="M24" s="284"/>
      <c r="N24" s="284"/>
      <c r="O24" s="284"/>
      <c r="P24" s="284"/>
      <c r="Q24" s="448"/>
      <c r="R24" s="448"/>
      <c r="S24" s="284"/>
      <c r="T24" s="284"/>
      <c r="U24" s="284"/>
      <c r="V24" s="448"/>
      <c r="W24" s="448"/>
      <c r="X24" s="448"/>
      <c r="Y24" s="285"/>
      <c r="Z24" s="189"/>
      <c r="AA24" s="191"/>
      <c r="AB24" s="379">
        <f t="shared" si="2"/>
        <v>0</v>
      </c>
      <c r="AC24" s="389">
        <f>'Оцене 1.'!Z24+Z24</f>
        <v>0</v>
      </c>
      <c r="AD24" s="388">
        <f>'Оцене 1.'!AA24+AA24</f>
        <v>0</v>
      </c>
      <c r="AE24" s="180">
        <f t="shared" si="3"/>
        <v>0</v>
      </c>
      <c r="AF24" s="182" t="str">
        <f t="shared" si="0"/>
        <v xml:space="preserve"> </v>
      </c>
      <c r="AG24" s="180" t="str">
        <f t="shared" si="1"/>
        <v xml:space="preserve"> </v>
      </c>
      <c r="AH24" s="179" t="str">
        <f t="shared" si="6"/>
        <v xml:space="preserve"> </v>
      </c>
      <c r="AI24" s="181" t="str">
        <f t="shared" si="4"/>
        <v xml:space="preserve"> </v>
      </c>
      <c r="AK24" s="278" t="str">
        <f t="shared" si="5"/>
        <v xml:space="preserve"> </v>
      </c>
    </row>
    <row r="25" spans="1:37" x14ac:dyDescent="0.2">
      <c r="A25" s="196">
        <v>22</v>
      </c>
      <c r="B25" s="287"/>
      <c r="C25" s="288"/>
      <c r="D25" s="289"/>
      <c r="E25" s="289"/>
      <c r="F25" s="289"/>
      <c r="G25" s="289"/>
      <c r="H25" s="289"/>
      <c r="I25" s="289"/>
      <c r="J25" s="289"/>
      <c r="K25" s="289"/>
      <c r="L25" s="289"/>
      <c r="M25" s="289"/>
      <c r="N25" s="289"/>
      <c r="O25" s="289"/>
      <c r="P25" s="289"/>
      <c r="Q25" s="445"/>
      <c r="R25" s="445"/>
      <c r="S25" s="289"/>
      <c r="T25" s="289"/>
      <c r="U25" s="289"/>
      <c r="V25" s="445"/>
      <c r="W25" s="445"/>
      <c r="X25" s="445"/>
      <c r="Y25" s="290"/>
      <c r="Z25" s="187"/>
      <c r="AA25" s="188"/>
      <c r="AB25" s="381">
        <f t="shared" si="2"/>
        <v>0</v>
      </c>
      <c r="AC25" s="390">
        <f>'Оцене 1.'!Z25+Z25</f>
        <v>0</v>
      </c>
      <c r="AD25" s="385">
        <f>'Оцене 1.'!AA25+AA25</f>
        <v>0</v>
      </c>
      <c r="AE25" s="114">
        <f t="shared" si="3"/>
        <v>0</v>
      </c>
      <c r="AF25" s="112" t="str">
        <f t="shared" si="0"/>
        <v xml:space="preserve"> </v>
      </c>
      <c r="AG25" s="113" t="str">
        <f t="shared" si="1"/>
        <v xml:space="preserve"> </v>
      </c>
      <c r="AH25" s="159" t="str">
        <f t="shared" si="6"/>
        <v xml:space="preserve"> </v>
      </c>
      <c r="AI25" s="113" t="str">
        <f t="shared" si="4"/>
        <v xml:space="preserve"> </v>
      </c>
      <c r="AK25" s="278" t="str">
        <f t="shared" si="5"/>
        <v xml:space="preserve"> </v>
      </c>
    </row>
    <row r="26" spans="1:37" x14ac:dyDescent="0.2">
      <c r="A26" s="197">
        <v>23</v>
      </c>
      <c r="B26" s="432"/>
      <c r="C26" s="283"/>
      <c r="D26" s="284"/>
      <c r="E26" s="284"/>
      <c r="F26" s="284"/>
      <c r="G26" s="284"/>
      <c r="H26" s="284"/>
      <c r="I26" s="284"/>
      <c r="J26" s="284"/>
      <c r="K26" s="284"/>
      <c r="L26" s="284"/>
      <c r="M26" s="284"/>
      <c r="N26" s="284"/>
      <c r="O26" s="284"/>
      <c r="P26" s="284"/>
      <c r="Q26" s="448"/>
      <c r="R26" s="448"/>
      <c r="S26" s="284"/>
      <c r="T26" s="284"/>
      <c r="U26" s="284"/>
      <c r="V26" s="448"/>
      <c r="W26" s="448"/>
      <c r="X26" s="448"/>
      <c r="Y26" s="285"/>
      <c r="Z26" s="189"/>
      <c r="AA26" s="191"/>
      <c r="AB26" s="379">
        <f t="shared" si="2"/>
        <v>0</v>
      </c>
      <c r="AC26" s="389">
        <f>'Оцене 1.'!Z26+Z26</f>
        <v>0</v>
      </c>
      <c r="AD26" s="388">
        <f>'Оцене 1.'!AA26+AA26</f>
        <v>0</v>
      </c>
      <c r="AE26" s="181">
        <f t="shared" si="3"/>
        <v>0</v>
      </c>
      <c r="AF26" s="182" t="str">
        <f t="shared" si="0"/>
        <v xml:space="preserve"> </v>
      </c>
      <c r="AG26" s="180" t="str">
        <f t="shared" si="1"/>
        <v xml:space="preserve"> </v>
      </c>
      <c r="AH26" s="179" t="str">
        <f t="shared" si="6"/>
        <v xml:space="preserve"> </v>
      </c>
      <c r="AI26" s="180" t="str">
        <f t="shared" si="4"/>
        <v xml:space="preserve"> </v>
      </c>
      <c r="AK26" s="278" t="str">
        <f t="shared" si="5"/>
        <v xml:space="preserve"> </v>
      </c>
    </row>
    <row r="27" spans="1:37" x14ac:dyDescent="0.2">
      <c r="A27" s="196">
        <v>24</v>
      </c>
      <c r="B27" s="287"/>
      <c r="C27" s="288"/>
      <c r="D27" s="289"/>
      <c r="E27" s="289"/>
      <c r="F27" s="289"/>
      <c r="G27" s="289"/>
      <c r="H27" s="289"/>
      <c r="I27" s="289"/>
      <c r="J27" s="289"/>
      <c r="K27" s="289"/>
      <c r="L27" s="289"/>
      <c r="M27" s="289"/>
      <c r="N27" s="289"/>
      <c r="O27" s="289"/>
      <c r="P27" s="289"/>
      <c r="Q27" s="445"/>
      <c r="R27" s="445"/>
      <c r="S27" s="289"/>
      <c r="T27" s="289"/>
      <c r="U27" s="289"/>
      <c r="V27" s="445"/>
      <c r="W27" s="445"/>
      <c r="X27" s="445"/>
      <c r="Y27" s="290"/>
      <c r="Z27" s="187"/>
      <c r="AA27" s="188"/>
      <c r="AB27" s="381">
        <f t="shared" si="2"/>
        <v>0</v>
      </c>
      <c r="AC27" s="390">
        <f>'Оцене 1.'!Z27+Z27</f>
        <v>0</v>
      </c>
      <c r="AD27" s="385">
        <f>'Оцене 1.'!AA27+AA27</f>
        <v>0</v>
      </c>
      <c r="AE27" s="111">
        <f t="shared" si="3"/>
        <v>0</v>
      </c>
      <c r="AF27" s="112" t="str">
        <f t="shared" si="0"/>
        <v xml:space="preserve"> </v>
      </c>
      <c r="AG27" s="113" t="str">
        <f t="shared" si="1"/>
        <v xml:space="preserve"> </v>
      </c>
      <c r="AH27" s="159" t="str">
        <f t="shared" si="6"/>
        <v xml:space="preserve"> </v>
      </c>
      <c r="AI27" s="114" t="str">
        <f t="shared" si="4"/>
        <v xml:space="preserve"> </v>
      </c>
      <c r="AK27" s="278" t="str">
        <f t="shared" si="5"/>
        <v xml:space="preserve"> </v>
      </c>
    </row>
    <row r="28" spans="1:37" x14ac:dyDescent="0.2">
      <c r="A28" s="197">
        <v>25</v>
      </c>
      <c r="B28" s="432"/>
      <c r="C28" s="283"/>
      <c r="D28" s="284"/>
      <c r="E28" s="284"/>
      <c r="F28" s="284"/>
      <c r="G28" s="284"/>
      <c r="H28" s="284"/>
      <c r="I28" s="284"/>
      <c r="J28" s="284"/>
      <c r="K28" s="284"/>
      <c r="L28" s="284"/>
      <c r="M28" s="284"/>
      <c r="N28" s="284"/>
      <c r="O28" s="284"/>
      <c r="P28" s="284"/>
      <c r="Q28" s="448"/>
      <c r="R28" s="448"/>
      <c r="S28" s="284"/>
      <c r="T28" s="284"/>
      <c r="U28" s="284"/>
      <c r="V28" s="448"/>
      <c r="W28" s="448"/>
      <c r="X28" s="448"/>
      <c r="Y28" s="285"/>
      <c r="Z28" s="189"/>
      <c r="AA28" s="191"/>
      <c r="AB28" s="379">
        <f t="shared" si="2"/>
        <v>0</v>
      </c>
      <c r="AC28" s="389">
        <f>'Оцене 1.'!Z28+Z28</f>
        <v>0</v>
      </c>
      <c r="AD28" s="388">
        <f>'Оцене 1.'!AA28+AA28</f>
        <v>0</v>
      </c>
      <c r="AE28" s="180">
        <f t="shared" si="3"/>
        <v>0</v>
      </c>
      <c r="AF28" s="182" t="str">
        <f t="shared" si="0"/>
        <v xml:space="preserve"> </v>
      </c>
      <c r="AG28" s="180" t="str">
        <f t="shared" si="1"/>
        <v xml:space="preserve"> </v>
      </c>
      <c r="AH28" s="179" t="str">
        <f t="shared" si="6"/>
        <v xml:space="preserve"> </v>
      </c>
      <c r="AI28" s="180" t="str">
        <f t="shared" si="4"/>
        <v xml:space="preserve"> </v>
      </c>
      <c r="AK28" s="278" t="str">
        <f t="shared" si="5"/>
        <v xml:space="preserve"> </v>
      </c>
    </row>
    <row r="29" spans="1:37" x14ac:dyDescent="0.2">
      <c r="A29" s="196">
        <v>26</v>
      </c>
      <c r="B29" s="287"/>
      <c r="C29" s="288"/>
      <c r="D29" s="289"/>
      <c r="E29" s="289"/>
      <c r="F29" s="289"/>
      <c r="G29" s="289"/>
      <c r="H29" s="289"/>
      <c r="I29" s="289"/>
      <c r="J29" s="289"/>
      <c r="K29" s="289"/>
      <c r="L29" s="289"/>
      <c r="M29" s="289"/>
      <c r="N29" s="289"/>
      <c r="O29" s="289"/>
      <c r="P29" s="289"/>
      <c r="Q29" s="445"/>
      <c r="R29" s="445"/>
      <c r="S29" s="289"/>
      <c r="T29" s="289"/>
      <c r="U29" s="289"/>
      <c r="V29" s="445"/>
      <c r="W29" s="445"/>
      <c r="X29" s="445"/>
      <c r="Y29" s="290"/>
      <c r="Z29" s="413"/>
      <c r="AA29" s="138"/>
      <c r="AB29" s="381">
        <f t="shared" si="2"/>
        <v>0</v>
      </c>
      <c r="AC29" s="390">
        <f>'Оцене 1.'!Z29+Z29</f>
        <v>0</v>
      </c>
      <c r="AD29" s="385">
        <f>'Оцене 1.'!AA29+AA29</f>
        <v>0</v>
      </c>
      <c r="AE29" s="114">
        <f t="shared" si="3"/>
        <v>0</v>
      </c>
      <c r="AF29" s="112" t="str">
        <f t="shared" si="0"/>
        <v xml:space="preserve"> </v>
      </c>
      <c r="AG29" s="113" t="str">
        <f t="shared" si="1"/>
        <v xml:space="preserve"> </v>
      </c>
      <c r="AH29" s="159" t="str">
        <f t="shared" si="6"/>
        <v xml:space="preserve"> </v>
      </c>
      <c r="AI29" s="114" t="str">
        <f t="shared" si="4"/>
        <v xml:space="preserve"> </v>
      </c>
      <c r="AK29" s="278" t="str">
        <f t="shared" si="5"/>
        <v xml:space="preserve"> </v>
      </c>
    </row>
    <row r="30" spans="1:37" x14ac:dyDescent="0.2">
      <c r="A30" s="197">
        <v>27</v>
      </c>
      <c r="B30" s="219"/>
      <c r="C30" s="283"/>
      <c r="D30" s="284"/>
      <c r="E30" s="284"/>
      <c r="F30" s="284"/>
      <c r="G30" s="284"/>
      <c r="H30" s="284"/>
      <c r="I30" s="284"/>
      <c r="J30" s="284"/>
      <c r="K30" s="284"/>
      <c r="L30" s="284"/>
      <c r="M30" s="284"/>
      <c r="N30" s="284"/>
      <c r="O30" s="284"/>
      <c r="P30" s="284"/>
      <c r="Q30" s="448"/>
      <c r="R30" s="448"/>
      <c r="S30" s="284"/>
      <c r="T30" s="284"/>
      <c r="U30" s="284"/>
      <c r="V30" s="448"/>
      <c r="W30" s="448"/>
      <c r="X30" s="448"/>
      <c r="Y30" s="285"/>
      <c r="Z30" s="414"/>
      <c r="AA30" s="4"/>
      <c r="AB30" s="379">
        <f t="shared" si="2"/>
        <v>0</v>
      </c>
      <c r="AC30" s="389">
        <f>'Оцене 1.'!Z30+Z30</f>
        <v>0</v>
      </c>
      <c r="AD30" s="388">
        <f>'Оцене 1.'!AA30+AA30</f>
        <v>0</v>
      </c>
      <c r="AE30" s="181">
        <f t="shared" si="3"/>
        <v>0</v>
      </c>
      <c r="AF30" s="182" t="str">
        <f t="shared" si="0"/>
        <v xml:space="preserve"> </v>
      </c>
      <c r="AG30" s="180" t="str">
        <f t="shared" si="1"/>
        <v xml:space="preserve"> </v>
      </c>
      <c r="AH30" s="179" t="str">
        <f t="shared" si="6"/>
        <v xml:space="preserve"> </v>
      </c>
      <c r="AI30" s="181" t="str">
        <f t="shared" si="4"/>
        <v xml:space="preserve"> </v>
      </c>
      <c r="AK30" s="278" t="str">
        <f t="shared" si="5"/>
        <v xml:space="preserve"> </v>
      </c>
    </row>
    <row r="31" spans="1:37" x14ac:dyDescent="0.2">
      <c r="A31" s="196">
        <v>28</v>
      </c>
      <c r="B31" s="211"/>
      <c r="C31" s="107"/>
      <c r="D31" s="108"/>
      <c r="E31" s="108"/>
      <c r="F31" s="108"/>
      <c r="G31" s="108"/>
      <c r="H31" s="108"/>
      <c r="I31" s="108"/>
      <c r="J31" s="108"/>
      <c r="K31" s="108"/>
      <c r="L31" s="108"/>
      <c r="M31" s="108"/>
      <c r="N31" s="108"/>
      <c r="O31" s="108"/>
      <c r="P31" s="108"/>
      <c r="Q31" s="449"/>
      <c r="R31" s="449"/>
      <c r="S31" s="108"/>
      <c r="T31" s="108"/>
      <c r="U31" s="108"/>
      <c r="V31" s="447"/>
      <c r="W31" s="447"/>
      <c r="X31" s="445"/>
      <c r="Y31" s="109"/>
      <c r="Z31" s="413"/>
      <c r="AA31" s="138"/>
      <c r="AB31" s="381">
        <f t="shared" si="2"/>
        <v>0</v>
      </c>
      <c r="AC31" s="384">
        <f>'Оцене 1.'!Z31+Z31</f>
        <v>0</v>
      </c>
      <c r="AD31" s="385">
        <f>'Оцене 1.'!AA31+AA31</f>
        <v>0</v>
      </c>
      <c r="AE31" s="111">
        <f t="shared" si="3"/>
        <v>0</v>
      </c>
      <c r="AF31" s="112" t="str">
        <f t="shared" si="0"/>
        <v xml:space="preserve"> </v>
      </c>
      <c r="AG31" s="113" t="str">
        <f t="shared" si="1"/>
        <v xml:space="preserve"> </v>
      </c>
      <c r="AH31" s="159" t="str">
        <f t="shared" si="6"/>
        <v xml:space="preserve"> </v>
      </c>
      <c r="AI31" s="111" t="str">
        <f t="shared" si="4"/>
        <v xml:space="preserve"> </v>
      </c>
      <c r="AK31" s="278" t="str">
        <f t="shared" si="5"/>
        <v xml:space="preserve"> </v>
      </c>
    </row>
    <row r="32" spans="1:37" x14ac:dyDescent="0.2">
      <c r="A32" s="197">
        <v>29</v>
      </c>
      <c r="B32" s="212"/>
      <c r="C32" s="10"/>
      <c r="D32" s="11"/>
      <c r="E32" s="11"/>
      <c r="F32" s="11"/>
      <c r="G32" s="11"/>
      <c r="H32" s="11"/>
      <c r="I32" s="11"/>
      <c r="J32" s="11"/>
      <c r="K32" s="11"/>
      <c r="L32" s="11"/>
      <c r="M32" s="11"/>
      <c r="N32" s="11"/>
      <c r="O32" s="11"/>
      <c r="P32" s="11"/>
      <c r="Q32" s="450"/>
      <c r="R32" s="450"/>
      <c r="S32" s="11"/>
      <c r="T32" s="11"/>
      <c r="U32" s="11"/>
      <c r="V32" s="446"/>
      <c r="W32" s="446"/>
      <c r="X32" s="446"/>
      <c r="Y32" s="12"/>
      <c r="Z32" s="414"/>
      <c r="AA32" s="4"/>
      <c r="AB32" s="379">
        <f t="shared" si="2"/>
        <v>0</v>
      </c>
      <c r="AC32" s="386">
        <f>'Оцене 1.'!Z32+Z32</f>
        <v>0</v>
      </c>
      <c r="AD32" s="388">
        <f>'Оцене 1.'!AA32+AA32</f>
        <v>0</v>
      </c>
      <c r="AE32" s="181">
        <f t="shared" si="3"/>
        <v>0</v>
      </c>
      <c r="AF32" s="182" t="str">
        <f t="shared" si="0"/>
        <v xml:space="preserve"> </v>
      </c>
      <c r="AG32" s="180" t="str">
        <f t="shared" si="1"/>
        <v xml:space="preserve"> </v>
      </c>
      <c r="AH32" s="179" t="str">
        <f t="shared" si="6"/>
        <v xml:space="preserve"> </v>
      </c>
      <c r="AI32" s="181" t="str">
        <f t="shared" si="4"/>
        <v xml:space="preserve"> </v>
      </c>
      <c r="AK32" s="278" t="str">
        <f t="shared" si="5"/>
        <v xml:space="preserve"> </v>
      </c>
    </row>
    <row r="33" spans="1:37" ht="13.5" thickBot="1" x14ac:dyDescent="0.25">
      <c r="A33" s="196">
        <v>30</v>
      </c>
      <c r="B33" s="213"/>
      <c r="C33" s="115"/>
      <c r="D33" s="116"/>
      <c r="E33" s="116"/>
      <c r="F33" s="116"/>
      <c r="G33" s="116"/>
      <c r="H33" s="116"/>
      <c r="I33" s="116"/>
      <c r="J33" s="116"/>
      <c r="K33" s="116"/>
      <c r="L33" s="116"/>
      <c r="M33" s="116"/>
      <c r="N33" s="116"/>
      <c r="O33" s="116"/>
      <c r="P33" s="116"/>
      <c r="Q33" s="449"/>
      <c r="R33" s="449"/>
      <c r="S33" s="116"/>
      <c r="T33" s="116"/>
      <c r="U33" s="116"/>
      <c r="V33" s="452"/>
      <c r="W33" s="452"/>
      <c r="X33" s="453"/>
      <c r="Y33" s="154"/>
      <c r="Z33" s="415"/>
      <c r="AA33" s="139"/>
      <c r="AB33" s="353">
        <f t="shared" si="2"/>
        <v>0</v>
      </c>
      <c r="AC33" s="391">
        <f>'Оцене 1.'!Z33+Z33</f>
        <v>0</v>
      </c>
      <c r="AD33" s="385">
        <f>'Оцене 1.'!AA33+AA33</f>
        <v>0</v>
      </c>
      <c r="AE33" s="111">
        <f t="shared" si="3"/>
        <v>0</v>
      </c>
      <c r="AF33" s="112" t="str">
        <f t="shared" si="0"/>
        <v xml:space="preserve"> </v>
      </c>
      <c r="AG33" s="113" t="str">
        <f t="shared" si="1"/>
        <v xml:space="preserve"> </v>
      </c>
      <c r="AH33" s="159" t="str">
        <f t="shared" si="6"/>
        <v xml:space="preserve"> </v>
      </c>
      <c r="AI33" s="111" t="str">
        <f t="shared" si="4"/>
        <v xml:space="preserve"> </v>
      </c>
      <c r="AK33" s="278" t="str">
        <f t="shared" si="5"/>
        <v xml:space="preserve"> </v>
      </c>
    </row>
    <row r="34" spans="1:37" ht="14.25" thickTop="1" thickBot="1" x14ac:dyDescent="0.25">
      <c r="A34" s="502" t="s">
        <v>150</v>
      </c>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4"/>
      <c r="Z34" s="378">
        <f t="shared" ref="Z34:AB34" si="7">SUM(Z4:Z33)</f>
        <v>0</v>
      </c>
      <c r="AA34" s="281">
        <f t="shared" si="7"/>
        <v>0</v>
      </c>
      <c r="AB34" s="281">
        <f t="shared" si="7"/>
        <v>0</v>
      </c>
      <c r="AC34" s="281">
        <f>SUM(AC4:AC33)</f>
        <v>0</v>
      </c>
      <c r="AD34" s="281">
        <f>SUM(AD4:AD33)</f>
        <v>0</v>
      </c>
      <c r="AE34" s="281">
        <f>SUM(AE4:AE33)</f>
        <v>0</v>
      </c>
      <c r="AF34" s="281">
        <f>SUM(AF4:AF33)</f>
        <v>0</v>
      </c>
      <c r="AG34" s="281">
        <f>SUM(AG4:AG33)</f>
        <v>0</v>
      </c>
      <c r="AH34" s="129"/>
      <c r="AI34" s="209" t="str">
        <f>'Подаци о школи'!H15</f>
        <v>в.28.01.2019.</v>
      </c>
    </row>
    <row r="35" spans="1:37" ht="13.5" thickTop="1" x14ac:dyDescent="0.2">
      <c r="A35" s="1"/>
      <c r="B35" s="1"/>
      <c r="AA35" s="377"/>
      <c r="AC35" s="200"/>
      <c r="AD35" s="200"/>
      <c r="AE35" s="200"/>
      <c r="AF35" s="201"/>
      <c r="AG35" s="200"/>
      <c r="AH35" s="80"/>
      <c r="AI35" s="198"/>
    </row>
    <row r="36" spans="1:37" ht="14.25" customHeight="1" thickBot="1" x14ac:dyDescent="0.25">
      <c r="A36" s="1"/>
      <c r="B36" s="205" t="str">
        <f>B1</f>
        <v>2018/2019.</v>
      </c>
      <c r="AA36" s="199"/>
      <c r="AC36" s="1"/>
      <c r="AD36" s="1"/>
      <c r="AE36" s="1"/>
      <c r="AF36" s="199"/>
      <c r="AG36" s="1"/>
      <c r="AH36" s="1"/>
      <c r="AI36" s="1"/>
    </row>
    <row r="37" spans="1:37" ht="33" customHeight="1" thickTop="1" x14ac:dyDescent="0.2">
      <c r="A37" s="512" t="str">
        <f>A2</f>
        <v>5. РАЗРЕД</v>
      </c>
      <c r="B37" s="513"/>
      <c r="C37" s="495" t="s">
        <v>0</v>
      </c>
      <c r="D37" s="496"/>
      <c r="E37" s="496"/>
      <c r="F37" s="496"/>
      <c r="G37" s="496"/>
      <c r="H37" s="496"/>
      <c r="I37" s="496"/>
      <c r="J37" s="496"/>
      <c r="K37" s="496"/>
      <c r="L37" s="496"/>
      <c r="M37" s="496"/>
      <c r="N37" s="496"/>
      <c r="O37" s="496"/>
      <c r="P37" s="496"/>
      <c r="Q37" s="496"/>
      <c r="R37" s="496"/>
      <c r="S37" s="496"/>
      <c r="T37" s="496"/>
      <c r="U37" s="496"/>
      <c r="V37" s="496"/>
      <c r="W37" s="496"/>
      <c r="X37" s="496"/>
      <c r="Y37" s="497"/>
      <c r="Z37" s="514" t="s">
        <v>161</v>
      </c>
      <c r="AA37" s="515"/>
      <c r="AB37" s="516"/>
      <c r="AC37" s="492" t="s">
        <v>162</v>
      </c>
      <c r="AD37" s="493"/>
      <c r="AE37" s="494"/>
      <c r="AF37" s="498" t="s">
        <v>2</v>
      </c>
      <c r="AG37" s="500" t="s">
        <v>1</v>
      </c>
      <c r="AH37" s="505" t="s">
        <v>81</v>
      </c>
      <c r="AI37" s="506"/>
    </row>
    <row r="38" spans="1:37" ht="160.5" customHeight="1" thickBot="1" x14ac:dyDescent="0.25">
      <c r="A38" s="155" t="s">
        <v>6</v>
      </c>
      <c r="B38" s="156" t="s">
        <v>87</v>
      </c>
      <c r="C38" s="174" t="str">
        <f>C3</f>
        <v>Српски језик</v>
      </c>
      <c r="D38" s="375" t="str">
        <f t="shared" ref="D38:P38" si="8">D3</f>
        <v>Српски као нематерњи језик</v>
      </c>
      <c r="E38" s="172" t="str">
        <f t="shared" si="8"/>
        <v xml:space="preserve">Енглески </v>
      </c>
      <c r="F38" s="124" t="str">
        <f t="shared" si="8"/>
        <v>Историја</v>
      </c>
      <c r="G38" s="124" t="str">
        <f t="shared" si="8"/>
        <v>Географија</v>
      </c>
      <c r="H38" s="124" t="str">
        <f t="shared" si="8"/>
        <v>Биологија</v>
      </c>
      <c r="I38" s="125" t="str">
        <f t="shared" si="8"/>
        <v>Математика</v>
      </c>
      <c r="J38" s="203" t="str">
        <f t="shared" si="8"/>
        <v>Информатика и рачунарство</v>
      </c>
      <c r="K38" s="203" t="str">
        <f t="shared" si="8"/>
        <v>Техника и технологија</v>
      </c>
      <c r="L38" s="204" t="str">
        <f t="shared" si="8"/>
        <v>Ликовна култура</v>
      </c>
      <c r="M38" s="203" t="str">
        <f t="shared" si="8"/>
        <v>Музичка култура</v>
      </c>
      <c r="N38" s="125" t="str">
        <f t="shared" si="8"/>
        <v>Физичко и здр. васпитање</v>
      </c>
      <c r="O38" s="125" t="str">
        <f t="shared" si="8"/>
        <v>Физика</v>
      </c>
      <c r="P38" s="203" t="str">
        <f t="shared" si="8"/>
        <v>Хемија</v>
      </c>
      <c r="Q38" s="125" t="str">
        <f t="shared" ref="Q38:S38" si="9">Q3</f>
        <v>Верска настава</v>
      </c>
      <c r="R38" s="171" t="str">
        <f t="shared" si="9"/>
        <v>Грађанско васпитање</v>
      </c>
      <c r="S38" s="171" t="str">
        <f t="shared" si="9"/>
        <v>Немачки језик</v>
      </c>
      <c r="T38" s="5" t="str">
        <f>T3</f>
        <v>Француски језик</v>
      </c>
      <c r="U38" s="5" t="str">
        <f>U3</f>
        <v>Матерњи јез. са ел. нац. култ.</v>
      </c>
      <c r="V38" s="125" t="str">
        <f>V3</f>
        <v>Хор и оркестар</v>
      </c>
      <c r="W38" s="125" t="str">
        <f>W3</f>
        <v>Чувари природе</v>
      </c>
      <c r="X38" s="124" t="str">
        <f>X3</f>
        <v>Свакодневни живот у прошлости</v>
      </c>
      <c r="Y38" s="143" t="s">
        <v>85</v>
      </c>
      <c r="Z38" s="127" t="s">
        <v>4</v>
      </c>
      <c r="AA38" s="128" t="s">
        <v>5</v>
      </c>
      <c r="AB38" s="126" t="s">
        <v>37</v>
      </c>
      <c r="AC38" s="127" t="s">
        <v>4</v>
      </c>
      <c r="AD38" s="128" t="s">
        <v>5</v>
      </c>
      <c r="AE38" s="126" t="s">
        <v>37</v>
      </c>
      <c r="AF38" s="499"/>
      <c r="AG38" s="501"/>
      <c r="AH38" s="158" t="s">
        <v>3</v>
      </c>
      <c r="AI38" s="157" t="s">
        <v>36</v>
      </c>
    </row>
    <row r="39" spans="1:37" ht="13.5" thickTop="1" x14ac:dyDescent="0.2">
      <c r="A39" s="195">
        <v>1</v>
      </c>
      <c r="B39" s="433"/>
      <c r="C39" s="7"/>
      <c r="D39" s="370"/>
      <c r="E39" s="370"/>
      <c r="F39" s="370"/>
      <c r="G39" s="370"/>
      <c r="H39" s="370"/>
      <c r="I39" s="370"/>
      <c r="J39" s="370"/>
      <c r="K39" s="370"/>
      <c r="L39" s="370"/>
      <c r="M39" s="370"/>
      <c r="N39" s="370"/>
      <c r="O39" s="370"/>
      <c r="P39" s="370"/>
      <c r="Q39" s="444"/>
      <c r="R39" s="444"/>
      <c r="S39" s="370"/>
      <c r="T39" s="8"/>
      <c r="U39" s="8"/>
      <c r="V39" s="444"/>
      <c r="W39" s="444"/>
      <c r="X39" s="444"/>
      <c r="Y39" s="371"/>
      <c r="Z39" s="185"/>
      <c r="AA39" s="186"/>
      <c r="AB39" s="380">
        <f>SUM(Z39:AA39)</f>
        <v>0</v>
      </c>
      <c r="AC39" s="383">
        <f>'Оцене 1.'!Z39+Z39</f>
        <v>0</v>
      </c>
      <c r="AD39" s="392">
        <f>'Оцене 1.'!AA39+AA39</f>
        <v>0</v>
      </c>
      <c r="AE39" s="176">
        <f>SUM(AC39:AD39)</f>
        <v>0</v>
      </c>
      <c r="AF39" s="177" t="str">
        <f t="shared" ref="AF39:AF68" si="10">IF(SUMIF(C39:S39,1)=0," ",SUMIF(C39:S39,1))</f>
        <v xml:space="preserve"> </v>
      </c>
      <c r="AG39" s="178" t="str">
        <f t="shared" ref="AG39:AG68" si="11">IF(COUNTIF(C39:S39,0)=0," ",COUNTIF(C39:S39,0))</f>
        <v xml:space="preserve"> </v>
      </c>
      <c r="AH39" s="184" t="str">
        <f t="shared" ref="AH39:AH68" si="12">IF(AG39=" ",IF(AF39=" ",IF(Y39=0," ",AVERAGE(C39:P39,S39,T39)),1),0)</f>
        <v xml:space="preserve"> </v>
      </c>
      <c r="AI39" s="178" t="str">
        <f>IF(AH39=" "," ",IF(AH39&gt;=4.5,"Одличан",IF(AH39&gt;=3.5,"Врло добар",IF(AH39&gt;=2.5,"Добар",IF(AH39&gt;=1.5,"Довољан",IF(AH39&gt;=1,"Недовољан","Неоцењен"))))))</f>
        <v xml:space="preserve"> </v>
      </c>
      <c r="AK39" s="278" t="str">
        <f t="shared" ref="AK39:AK68" si="13">IF(AG39=" ",AF39,0)</f>
        <v xml:space="preserve"> </v>
      </c>
    </row>
    <row r="40" spans="1:37" x14ac:dyDescent="0.2">
      <c r="A40" s="196">
        <v>2</v>
      </c>
      <c r="B40" s="434"/>
      <c r="C40" s="107"/>
      <c r="D40" s="108"/>
      <c r="E40" s="108"/>
      <c r="F40" s="108"/>
      <c r="G40" s="108"/>
      <c r="H40" s="108"/>
      <c r="I40" s="108"/>
      <c r="J40" s="108"/>
      <c r="K40" s="108"/>
      <c r="L40" s="108"/>
      <c r="M40" s="108"/>
      <c r="N40" s="108"/>
      <c r="O40" s="108"/>
      <c r="P40" s="108"/>
      <c r="Q40" s="445"/>
      <c r="R40" s="445"/>
      <c r="S40" s="108"/>
      <c r="T40" s="108"/>
      <c r="U40" s="108"/>
      <c r="V40" s="445"/>
      <c r="W40" s="445"/>
      <c r="X40" s="445"/>
      <c r="Y40" s="109"/>
      <c r="Z40" s="187"/>
      <c r="AA40" s="188"/>
      <c r="AB40" s="381">
        <f t="shared" ref="AB40:AB68" si="14">SUM(Z40:AA40)</f>
        <v>0</v>
      </c>
      <c r="AC40" s="384">
        <f>'Оцене 1.'!Z40+Z40</f>
        <v>0</v>
      </c>
      <c r="AD40" s="385">
        <f>'Оцене 1.'!AA40+AA40</f>
        <v>0</v>
      </c>
      <c r="AE40" s="111">
        <f t="shared" ref="AE40:AE68" si="15">SUM(AC40:AD40)</f>
        <v>0</v>
      </c>
      <c r="AF40" s="112" t="str">
        <f t="shared" si="10"/>
        <v xml:space="preserve"> </v>
      </c>
      <c r="AG40" s="113" t="str">
        <f t="shared" si="11"/>
        <v xml:space="preserve"> </v>
      </c>
      <c r="AH40" s="159" t="str">
        <f t="shared" si="12"/>
        <v xml:space="preserve"> </v>
      </c>
      <c r="AI40" s="113" t="str">
        <f t="shared" ref="AI40:AI68" si="16">IF(AH40=" "," ",IF(AH40&gt;=4.5,"Одличан",IF(AH40&gt;=3.5,"Врло добар",IF(AH40&gt;=2.5,"Добар",IF(AH40&gt;=1.5,"Довољан",IF(AH40&gt;=1,"Недовољан","Неоцењен"))))))</f>
        <v xml:space="preserve"> </v>
      </c>
      <c r="AK40" s="278" t="str">
        <f t="shared" si="13"/>
        <v xml:space="preserve"> </v>
      </c>
    </row>
    <row r="41" spans="1:37" x14ac:dyDescent="0.2">
      <c r="A41" s="197">
        <v>3</v>
      </c>
      <c r="B41" s="217"/>
      <c r="C41" s="10"/>
      <c r="D41" s="11"/>
      <c r="E41" s="11"/>
      <c r="F41" s="11"/>
      <c r="G41" s="11"/>
      <c r="H41" s="11"/>
      <c r="I41" s="11"/>
      <c r="J41" s="11"/>
      <c r="K41" s="11"/>
      <c r="L41" s="11"/>
      <c r="M41" s="11"/>
      <c r="N41" s="11"/>
      <c r="O41" s="11"/>
      <c r="P41" s="11"/>
      <c r="Q41" s="446"/>
      <c r="R41" s="446"/>
      <c r="S41" s="11"/>
      <c r="T41" s="11"/>
      <c r="U41" s="11"/>
      <c r="V41" s="446"/>
      <c r="W41" s="446"/>
      <c r="X41" s="446"/>
      <c r="Y41" s="12"/>
      <c r="Z41" s="189"/>
      <c r="AA41" s="190"/>
      <c r="AB41" s="379">
        <f t="shared" si="14"/>
        <v>0</v>
      </c>
      <c r="AC41" s="386">
        <f>'Оцене 1.'!Z41+Z41</f>
        <v>0</v>
      </c>
      <c r="AD41" s="387">
        <f>'Оцене 1.'!AA41+AA41</f>
        <v>0</v>
      </c>
      <c r="AE41" s="181">
        <f t="shared" si="15"/>
        <v>0</v>
      </c>
      <c r="AF41" s="182" t="str">
        <f t="shared" si="10"/>
        <v xml:space="preserve"> </v>
      </c>
      <c r="AG41" s="180" t="str">
        <f t="shared" si="11"/>
        <v xml:space="preserve"> </v>
      </c>
      <c r="AH41" s="179" t="str">
        <f t="shared" si="12"/>
        <v xml:space="preserve"> </v>
      </c>
      <c r="AI41" s="180" t="str">
        <f t="shared" si="16"/>
        <v xml:space="preserve"> </v>
      </c>
      <c r="AK41" s="278" t="str">
        <f t="shared" si="13"/>
        <v xml:space="preserve"> </v>
      </c>
    </row>
    <row r="42" spans="1:37" x14ac:dyDescent="0.2">
      <c r="A42" s="196">
        <v>4</v>
      </c>
      <c r="B42" s="434"/>
      <c r="C42" s="107"/>
      <c r="D42" s="108"/>
      <c r="E42" s="108"/>
      <c r="F42" s="108"/>
      <c r="G42" s="108"/>
      <c r="H42" s="108"/>
      <c r="I42" s="108"/>
      <c r="J42" s="108"/>
      <c r="K42" s="108"/>
      <c r="L42" s="108"/>
      <c r="M42" s="108"/>
      <c r="N42" s="108"/>
      <c r="O42" s="108"/>
      <c r="P42" s="108"/>
      <c r="Q42" s="447"/>
      <c r="R42" s="445"/>
      <c r="S42" s="108"/>
      <c r="T42" s="108"/>
      <c r="U42" s="108"/>
      <c r="V42" s="447"/>
      <c r="W42" s="447"/>
      <c r="X42" s="445"/>
      <c r="Y42" s="109"/>
      <c r="Z42" s="187"/>
      <c r="AA42" s="188"/>
      <c r="AB42" s="381">
        <f t="shared" si="14"/>
        <v>0</v>
      </c>
      <c r="AC42" s="384">
        <f>'Оцене 1.'!Z42+Z42</f>
        <v>0</v>
      </c>
      <c r="AD42" s="385">
        <f>'Оцене 1.'!AA42+AA42</f>
        <v>0</v>
      </c>
      <c r="AE42" s="111">
        <f t="shared" si="15"/>
        <v>0</v>
      </c>
      <c r="AF42" s="112" t="str">
        <f t="shared" si="10"/>
        <v xml:space="preserve"> </v>
      </c>
      <c r="AG42" s="113" t="str">
        <f t="shared" si="11"/>
        <v xml:space="preserve"> </v>
      </c>
      <c r="AH42" s="159" t="str">
        <f t="shared" si="12"/>
        <v xml:space="preserve"> </v>
      </c>
      <c r="AI42" s="113" t="str">
        <f t="shared" si="16"/>
        <v xml:space="preserve"> </v>
      </c>
      <c r="AK42" s="278" t="str">
        <f t="shared" si="13"/>
        <v xml:space="preserve"> </v>
      </c>
    </row>
    <row r="43" spans="1:37" x14ac:dyDescent="0.2">
      <c r="A43" s="197">
        <v>5</v>
      </c>
      <c r="B43" s="217"/>
      <c r="C43" s="10"/>
      <c r="D43" s="11"/>
      <c r="E43" s="11"/>
      <c r="F43" s="11"/>
      <c r="G43" s="11"/>
      <c r="H43" s="11"/>
      <c r="I43" s="11"/>
      <c r="J43" s="11"/>
      <c r="K43" s="11"/>
      <c r="L43" s="11"/>
      <c r="M43" s="11"/>
      <c r="N43" s="11"/>
      <c r="O43" s="11"/>
      <c r="P43" s="11"/>
      <c r="Q43" s="446"/>
      <c r="R43" s="446"/>
      <c r="S43" s="11"/>
      <c r="T43" s="11"/>
      <c r="U43" s="11"/>
      <c r="V43" s="446"/>
      <c r="W43" s="446"/>
      <c r="X43" s="446"/>
      <c r="Y43" s="12"/>
      <c r="Z43" s="189"/>
      <c r="AA43" s="190"/>
      <c r="AB43" s="379">
        <f t="shared" si="14"/>
        <v>0</v>
      </c>
      <c r="AC43" s="386">
        <f>'Оцене 1.'!Z43+Z43</f>
        <v>0</v>
      </c>
      <c r="AD43" s="387">
        <f>'Оцене 1.'!AA43+AA43</f>
        <v>0</v>
      </c>
      <c r="AE43" s="180">
        <f t="shared" si="15"/>
        <v>0</v>
      </c>
      <c r="AF43" s="182" t="str">
        <f t="shared" si="10"/>
        <v xml:space="preserve"> </v>
      </c>
      <c r="AG43" s="180" t="str">
        <f t="shared" si="11"/>
        <v xml:space="preserve"> </v>
      </c>
      <c r="AH43" s="179" t="str">
        <f t="shared" si="12"/>
        <v xml:space="preserve"> </v>
      </c>
      <c r="AI43" s="180" t="str">
        <f t="shared" si="16"/>
        <v xml:space="preserve"> </v>
      </c>
      <c r="AK43" s="278" t="str">
        <f t="shared" si="13"/>
        <v xml:space="preserve"> </v>
      </c>
    </row>
    <row r="44" spans="1:37" x14ac:dyDescent="0.2">
      <c r="A44" s="196">
        <v>6</v>
      </c>
      <c r="B44" s="434"/>
      <c r="C44" s="107"/>
      <c r="D44" s="108"/>
      <c r="E44" s="108"/>
      <c r="F44" s="108"/>
      <c r="G44" s="108"/>
      <c r="H44" s="108"/>
      <c r="I44" s="108"/>
      <c r="J44" s="108"/>
      <c r="K44" s="108"/>
      <c r="L44" s="108"/>
      <c r="M44" s="108"/>
      <c r="N44" s="108"/>
      <c r="O44" s="108"/>
      <c r="P44" s="108"/>
      <c r="Q44" s="447"/>
      <c r="R44" s="445"/>
      <c r="S44" s="108"/>
      <c r="T44" s="108"/>
      <c r="U44" s="108"/>
      <c r="V44" s="447"/>
      <c r="W44" s="447"/>
      <c r="X44" s="445"/>
      <c r="Y44" s="109"/>
      <c r="Z44" s="187"/>
      <c r="AA44" s="188"/>
      <c r="AB44" s="381">
        <f t="shared" si="14"/>
        <v>0</v>
      </c>
      <c r="AC44" s="384">
        <f>'Оцене 1.'!Z44+Z44</f>
        <v>0</v>
      </c>
      <c r="AD44" s="385">
        <f>'Оцене 1.'!AA44+AA44</f>
        <v>0</v>
      </c>
      <c r="AE44" s="114">
        <f t="shared" si="15"/>
        <v>0</v>
      </c>
      <c r="AF44" s="112" t="str">
        <f t="shared" si="10"/>
        <v xml:space="preserve"> </v>
      </c>
      <c r="AG44" s="113" t="str">
        <f t="shared" si="11"/>
        <v xml:space="preserve"> </v>
      </c>
      <c r="AH44" s="159" t="str">
        <f t="shared" si="12"/>
        <v xml:space="preserve"> </v>
      </c>
      <c r="AI44" s="113" t="str">
        <f t="shared" si="16"/>
        <v xml:space="preserve"> </v>
      </c>
      <c r="AK44" s="278" t="str">
        <f t="shared" si="13"/>
        <v xml:space="preserve"> </v>
      </c>
    </row>
    <row r="45" spans="1:37" x14ac:dyDescent="0.2">
      <c r="A45" s="197">
        <v>7</v>
      </c>
      <c r="B45" s="217"/>
      <c r="C45" s="10"/>
      <c r="D45" s="11"/>
      <c r="E45" s="11"/>
      <c r="F45" s="11"/>
      <c r="G45" s="11"/>
      <c r="H45" s="11"/>
      <c r="I45" s="11"/>
      <c r="J45" s="11"/>
      <c r="K45" s="11"/>
      <c r="L45" s="11"/>
      <c r="M45" s="11"/>
      <c r="N45" s="11"/>
      <c r="O45" s="11"/>
      <c r="P45" s="11"/>
      <c r="Q45" s="446"/>
      <c r="R45" s="446"/>
      <c r="S45" s="11"/>
      <c r="T45" s="11"/>
      <c r="U45" s="11"/>
      <c r="V45" s="446"/>
      <c r="W45" s="446"/>
      <c r="X45" s="446"/>
      <c r="Y45" s="12"/>
      <c r="Z45" s="189"/>
      <c r="AA45" s="191"/>
      <c r="AB45" s="379">
        <f t="shared" si="14"/>
        <v>0</v>
      </c>
      <c r="AC45" s="386">
        <f>'Оцене 1.'!Z45+Z45</f>
        <v>0</v>
      </c>
      <c r="AD45" s="388">
        <f>'Оцене 1.'!AA45+AA45</f>
        <v>0</v>
      </c>
      <c r="AE45" s="181">
        <f t="shared" si="15"/>
        <v>0</v>
      </c>
      <c r="AF45" s="182" t="str">
        <f t="shared" si="10"/>
        <v xml:space="preserve"> </v>
      </c>
      <c r="AG45" s="180" t="str">
        <f t="shared" si="11"/>
        <v xml:space="preserve"> </v>
      </c>
      <c r="AH45" s="179" t="str">
        <f t="shared" si="12"/>
        <v xml:space="preserve"> </v>
      </c>
      <c r="AI45" s="180" t="str">
        <f t="shared" si="16"/>
        <v xml:space="preserve"> </v>
      </c>
      <c r="AK45" s="278" t="str">
        <f t="shared" si="13"/>
        <v xml:space="preserve"> </v>
      </c>
    </row>
    <row r="46" spans="1:37" x14ac:dyDescent="0.2">
      <c r="A46" s="196">
        <v>8</v>
      </c>
      <c r="B46" s="434"/>
      <c r="C46" s="107"/>
      <c r="D46" s="108"/>
      <c r="E46" s="108"/>
      <c r="F46" s="108"/>
      <c r="G46" s="108"/>
      <c r="H46" s="108"/>
      <c r="I46" s="108"/>
      <c r="J46" s="108"/>
      <c r="K46" s="108"/>
      <c r="L46" s="108"/>
      <c r="M46" s="108"/>
      <c r="N46" s="108"/>
      <c r="O46" s="108"/>
      <c r="P46" s="108"/>
      <c r="Q46" s="447"/>
      <c r="R46" s="445"/>
      <c r="S46" s="108"/>
      <c r="T46" s="108"/>
      <c r="U46" s="108"/>
      <c r="V46" s="447"/>
      <c r="W46" s="447"/>
      <c r="X46" s="445"/>
      <c r="Y46" s="109"/>
      <c r="Z46" s="187"/>
      <c r="AA46" s="188"/>
      <c r="AB46" s="381">
        <f t="shared" si="14"/>
        <v>0</v>
      </c>
      <c r="AC46" s="384">
        <f>'Оцене 1.'!Z46+Z46</f>
        <v>0</v>
      </c>
      <c r="AD46" s="385">
        <f>'Оцене 1.'!AA46+AA46</f>
        <v>0</v>
      </c>
      <c r="AE46" s="111">
        <f t="shared" si="15"/>
        <v>0</v>
      </c>
      <c r="AF46" s="112" t="str">
        <f t="shared" si="10"/>
        <v xml:space="preserve"> </v>
      </c>
      <c r="AG46" s="113" t="str">
        <f t="shared" si="11"/>
        <v xml:space="preserve"> </v>
      </c>
      <c r="AH46" s="159" t="str">
        <f t="shared" si="12"/>
        <v xml:space="preserve"> </v>
      </c>
      <c r="AI46" s="113" t="str">
        <f t="shared" si="16"/>
        <v xml:space="preserve"> </v>
      </c>
      <c r="AK46" s="278" t="str">
        <f t="shared" si="13"/>
        <v xml:space="preserve"> </v>
      </c>
    </row>
    <row r="47" spans="1:37" x14ac:dyDescent="0.2">
      <c r="A47" s="197">
        <v>9</v>
      </c>
      <c r="B47" s="217"/>
      <c r="C47" s="10"/>
      <c r="D47" s="11"/>
      <c r="E47" s="11"/>
      <c r="F47" s="11"/>
      <c r="G47" s="11"/>
      <c r="H47" s="11"/>
      <c r="I47" s="11"/>
      <c r="J47" s="11"/>
      <c r="K47" s="11"/>
      <c r="L47" s="11"/>
      <c r="M47" s="11"/>
      <c r="N47" s="11"/>
      <c r="O47" s="11"/>
      <c r="P47" s="11"/>
      <c r="Q47" s="446"/>
      <c r="R47" s="446"/>
      <c r="S47" s="11"/>
      <c r="T47" s="11"/>
      <c r="U47" s="11"/>
      <c r="V47" s="446"/>
      <c r="W47" s="446"/>
      <c r="X47" s="446"/>
      <c r="Y47" s="12"/>
      <c r="Z47" s="189"/>
      <c r="AA47" s="191"/>
      <c r="AB47" s="379">
        <f t="shared" si="14"/>
        <v>0</v>
      </c>
      <c r="AC47" s="386">
        <f>'Оцене 1.'!Z47+Z47</f>
        <v>0</v>
      </c>
      <c r="AD47" s="388">
        <f>'Оцене 1.'!AA47+AA47</f>
        <v>0</v>
      </c>
      <c r="AE47" s="181">
        <f t="shared" si="15"/>
        <v>0</v>
      </c>
      <c r="AF47" s="182" t="str">
        <f t="shared" si="10"/>
        <v xml:space="preserve"> </v>
      </c>
      <c r="AG47" s="180" t="str">
        <f t="shared" si="11"/>
        <v xml:space="preserve"> </v>
      </c>
      <c r="AH47" s="179" t="str">
        <f t="shared" si="12"/>
        <v xml:space="preserve"> </v>
      </c>
      <c r="AI47" s="180" t="str">
        <f t="shared" si="16"/>
        <v xml:space="preserve"> </v>
      </c>
      <c r="AK47" s="278" t="str">
        <f t="shared" si="13"/>
        <v xml:space="preserve"> </v>
      </c>
    </row>
    <row r="48" spans="1:37" x14ac:dyDescent="0.2">
      <c r="A48" s="196">
        <v>10</v>
      </c>
      <c r="B48" s="434"/>
      <c r="C48" s="107"/>
      <c r="D48" s="108"/>
      <c r="E48" s="108"/>
      <c r="F48" s="108"/>
      <c r="G48" s="108"/>
      <c r="H48" s="108"/>
      <c r="I48" s="108"/>
      <c r="J48" s="108"/>
      <c r="K48" s="108"/>
      <c r="L48" s="108"/>
      <c r="M48" s="108"/>
      <c r="N48" s="108"/>
      <c r="O48" s="108"/>
      <c r="P48" s="108"/>
      <c r="Q48" s="447"/>
      <c r="R48" s="445"/>
      <c r="S48" s="108"/>
      <c r="T48" s="108"/>
      <c r="U48" s="108"/>
      <c r="V48" s="447"/>
      <c r="W48" s="447"/>
      <c r="X48" s="445"/>
      <c r="Y48" s="109"/>
      <c r="Z48" s="187"/>
      <c r="AA48" s="188"/>
      <c r="AB48" s="381">
        <f t="shared" si="14"/>
        <v>0</v>
      </c>
      <c r="AC48" s="384">
        <f>'Оцене 1.'!Z48+Z48</f>
        <v>0</v>
      </c>
      <c r="AD48" s="385">
        <f>'Оцене 1.'!AA48+AA48</f>
        <v>0</v>
      </c>
      <c r="AE48" s="111">
        <f t="shared" si="15"/>
        <v>0</v>
      </c>
      <c r="AF48" s="112" t="str">
        <f t="shared" si="10"/>
        <v xml:space="preserve"> </v>
      </c>
      <c r="AG48" s="113" t="str">
        <f t="shared" si="11"/>
        <v xml:space="preserve"> </v>
      </c>
      <c r="AH48" s="159" t="str">
        <f t="shared" si="12"/>
        <v xml:space="preserve"> </v>
      </c>
      <c r="AI48" s="113" t="str">
        <f t="shared" si="16"/>
        <v xml:space="preserve"> </v>
      </c>
      <c r="AK48" s="278" t="str">
        <f t="shared" si="13"/>
        <v xml:space="preserve"> </v>
      </c>
    </row>
    <row r="49" spans="1:37" x14ac:dyDescent="0.2">
      <c r="A49" s="197">
        <v>11</v>
      </c>
      <c r="B49" s="217"/>
      <c r="C49" s="10"/>
      <c r="D49" s="11"/>
      <c r="E49" s="11"/>
      <c r="F49" s="11"/>
      <c r="G49" s="11"/>
      <c r="H49" s="11"/>
      <c r="I49" s="11"/>
      <c r="J49" s="11"/>
      <c r="K49" s="11"/>
      <c r="L49" s="11"/>
      <c r="M49" s="11"/>
      <c r="N49" s="11"/>
      <c r="O49" s="11"/>
      <c r="P49" s="11"/>
      <c r="Q49" s="446"/>
      <c r="R49" s="446"/>
      <c r="S49" s="11"/>
      <c r="T49" s="11"/>
      <c r="U49" s="11"/>
      <c r="V49" s="446"/>
      <c r="W49" s="446"/>
      <c r="X49" s="446"/>
      <c r="Y49" s="12"/>
      <c r="Z49" s="189"/>
      <c r="AA49" s="191"/>
      <c r="AB49" s="379">
        <f t="shared" si="14"/>
        <v>0</v>
      </c>
      <c r="AC49" s="386">
        <f>'Оцене 1.'!Z49+Z49</f>
        <v>0</v>
      </c>
      <c r="AD49" s="388">
        <f>'Оцене 1.'!AA49+AA49</f>
        <v>0</v>
      </c>
      <c r="AE49" s="181">
        <f t="shared" si="15"/>
        <v>0</v>
      </c>
      <c r="AF49" s="182" t="str">
        <f t="shared" si="10"/>
        <v xml:space="preserve"> </v>
      </c>
      <c r="AG49" s="180" t="str">
        <f t="shared" si="11"/>
        <v xml:space="preserve"> </v>
      </c>
      <c r="AH49" s="179" t="str">
        <f t="shared" si="12"/>
        <v xml:space="preserve"> </v>
      </c>
      <c r="AI49" s="180" t="str">
        <f t="shared" si="16"/>
        <v xml:space="preserve"> </v>
      </c>
      <c r="AK49" s="278" t="str">
        <f t="shared" si="13"/>
        <v xml:space="preserve"> </v>
      </c>
    </row>
    <row r="50" spans="1:37" x14ac:dyDescent="0.2">
      <c r="A50" s="196">
        <v>12</v>
      </c>
      <c r="B50" s="434"/>
      <c r="C50" s="107"/>
      <c r="D50" s="108"/>
      <c r="E50" s="108"/>
      <c r="F50" s="108"/>
      <c r="G50" s="108"/>
      <c r="H50" s="108"/>
      <c r="I50" s="108"/>
      <c r="J50" s="108"/>
      <c r="K50" s="108"/>
      <c r="L50" s="108"/>
      <c r="M50" s="108"/>
      <c r="N50" s="108"/>
      <c r="O50" s="108"/>
      <c r="P50" s="108"/>
      <c r="Q50" s="447"/>
      <c r="R50" s="445"/>
      <c r="S50" s="108"/>
      <c r="T50" s="108"/>
      <c r="U50" s="108"/>
      <c r="V50" s="447"/>
      <c r="W50" s="447"/>
      <c r="X50" s="445"/>
      <c r="Y50" s="109"/>
      <c r="Z50" s="187"/>
      <c r="AA50" s="188"/>
      <c r="AB50" s="381">
        <f t="shared" si="14"/>
        <v>0</v>
      </c>
      <c r="AC50" s="384">
        <f>'Оцене 1.'!Z50+Z50</f>
        <v>0</v>
      </c>
      <c r="AD50" s="385">
        <f>'Оцене 1.'!AA50+AA50</f>
        <v>0</v>
      </c>
      <c r="AE50" s="113">
        <f t="shared" si="15"/>
        <v>0</v>
      </c>
      <c r="AF50" s="112" t="str">
        <f t="shared" si="10"/>
        <v xml:space="preserve"> </v>
      </c>
      <c r="AG50" s="113" t="str">
        <f t="shared" si="11"/>
        <v xml:space="preserve"> </v>
      </c>
      <c r="AH50" s="159" t="str">
        <f t="shared" si="12"/>
        <v xml:space="preserve"> </v>
      </c>
      <c r="AI50" s="113" t="str">
        <f t="shared" si="16"/>
        <v xml:space="preserve"> </v>
      </c>
      <c r="AK50" s="278" t="str">
        <f t="shared" si="13"/>
        <v xml:space="preserve"> </v>
      </c>
    </row>
    <row r="51" spans="1:37" x14ac:dyDescent="0.2">
      <c r="A51" s="197">
        <v>13</v>
      </c>
      <c r="B51" s="217"/>
      <c r="C51" s="10"/>
      <c r="D51" s="11"/>
      <c r="E51" s="11"/>
      <c r="F51" s="11"/>
      <c r="G51" s="11"/>
      <c r="H51" s="11"/>
      <c r="I51" s="11"/>
      <c r="J51" s="11"/>
      <c r="K51" s="11"/>
      <c r="L51" s="11"/>
      <c r="M51" s="11"/>
      <c r="N51" s="11"/>
      <c r="O51" s="11"/>
      <c r="P51" s="11"/>
      <c r="Q51" s="446"/>
      <c r="R51" s="446"/>
      <c r="S51" s="11"/>
      <c r="T51" s="11"/>
      <c r="U51" s="11"/>
      <c r="V51" s="446"/>
      <c r="W51" s="446"/>
      <c r="X51" s="446"/>
      <c r="Y51" s="12"/>
      <c r="Z51" s="189"/>
      <c r="AA51" s="191"/>
      <c r="AB51" s="379">
        <f t="shared" si="14"/>
        <v>0</v>
      </c>
      <c r="AC51" s="386">
        <f>'Оцене 1.'!Z51+Z51</f>
        <v>0</v>
      </c>
      <c r="AD51" s="388">
        <f>'Оцене 1.'!AA51+AA51</f>
        <v>0</v>
      </c>
      <c r="AE51" s="180">
        <f t="shared" si="15"/>
        <v>0</v>
      </c>
      <c r="AF51" s="182" t="str">
        <f t="shared" si="10"/>
        <v xml:space="preserve"> </v>
      </c>
      <c r="AG51" s="180" t="str">
        <f t="shared" si="11"/>
        <v xml:space="preserve"> </v>
      </c>
      <c r="AH51" s="179" t="str">
        <f t="shared" si="12"/>
        <v xml:space="preserve"> </v>
      </c>
      <c r="AI51" s="183" t="str">
        <f t="shared" si="16"/>
        <v xml:space="preserve"> </v>
      </c>
      <c r="AK51" s="278" t="str">
        <f t="shared" si="13"/>
        <v xml:space="preserve"> </v>
      </c>
    </row>
    <row r="52" spans="1:37" x14ac:dyDescent="0.2">
      <c r="A52" s="196">
        <v>14</v>
      </c>
      <c r="B52" s="434"/>
      <c r="C52" s="107"/>
      <c r="D52" s="108"/>
      <c r="E52" s="108"/>
      <c r="F52" s="108"/>
      <c r="G52" s="108"/>
      <c r="H52" s="108"/>
      <c r="I52" s="108"/>
      <c r="J52" s="108"/>
      <c r="K52" s="108"/>
      <c r="L52" s="108"/>
      <c r="M52" s="108"/>
      <c r="N52" s="108"/>
      <c r="O52" s="108"/>
      <c r="P52" s="108"/>
      <c r="Q52" s="447"/>
      <c r="R52" s="445"/>
      <c r="S52" s="108"/>
      <c r="T52" s="108"/>
      <c r="U52" s="108"/>
      <c r="V52" s="447"/>
      <c r="W52" s="447"/>
      <c r="X52" s="445"/>
      <c r="Y52" s="109"/>
      <c r="Z52" s="187"/>
      <c r="AA52" s="188"/>
      <c r="AB52" s="381">
        <f t="shared" si="14"/>
        <v>0</v>
      </c>
      <c r="AC52" s="384">
        <f>'Оцене 1.'!Z52+Z52</f>
        <v>0</v>
      </c>
      <c r="AD52" s="385">
        <f>'Оцене 1.'!AA52+AA52</f>
        <v>0</v>
      </c>
      <c r="AE52" s="114">
        <f t="shared" si="15"/>
        <v>0</v>
      </c>
      <c r="AF52" s="112" t="str">
        <f t="shared" si="10"/>
        <v xml:space="preserve"> </v>
      </c>
      <c r="AG52" s="113" t="str">
        <f t="shared" si="11"/>
        <v xml:space="preserve"> </v>
      </c>
      <c r="AH52" s="159" t="str">
        <f t="shared" si="12"/>
        <v xml:space="preserve"> </v>
      </c>
      <c r="AI52" s="111" t="str">
        <f t="shared" si="16"/>
        <v xml:space="preserve"> </v>
      </c>
      <c r="AK52" s="278" t="str">
        <f t="shared" si="13"/>
        <v xml:space="preserve"> </v>
      </c>
    </row>
    <row r="53" spans="1:37" x14ac:dyDescent="0.2">
      <c r="A53" s="197">
        <v>15</v>
      </c>
      <c r="B53" s="217"/>
      <c r="C53" s="10"/>
      <c r="D53" s="11"/>
      <c r="E53" s="11"/>
      <c r="F53" s="11"/>
      <c r="G53" s="11"/>
      <c r="H53" s="11"/>
      <c r="I53" s="11"/>
      <c r="J53" s="11"/>
      <c r="K53" s="11"/>
      <c r="L53" s="11"/>
      <c r="M53" s="11"/>
      <c r="N53" s="11"/>
      <c r="O53" s="11"/>
      <c r="P53" s="11"/>
      <c r="Q53" s="446"/>
      <c r="R53" s="446"/>
      <c r="S53" s="11"/>
      <c r="T53" s="11"/>
      <c r="U53" s="11"/>
      <c r="V53" s="446"/>
      <c r="W53" s="446"/>
      <c r="X53" s="446"/>
      <c r="Y53" s="12"/>
      <c r="Z53" s="189"/>
      <c r="AA53" s="191"/>
      <c r="AB53" s="379">
        <f t="shared" si="14"/>
        <v>0</v>
      </c>
      <c r="AC53" s="386">
        <f>'Оцене 1.'!Z53+Z53</f>
        <v>0</v>
      </c>
      <c r="AD53" s="388">
        <f>'Оцене 1.'!AA53+AA53</f>
        <v>0</v>
      </c>
      <c r="AE53" s="181">
        <f t="shared" si="15"/>
        <v>0</v>
      </c>
      <c r="AF53" s="182" t="str">
        <f t="shared" si="10"/>
        <v xml:space="preserve"> </v>
      </c>
      <c r="AG53" s="180" t="str">
        <f t="shared" si="11"/>
        <v xml:space="preserve"> </v>
      </c>
      <c r="AH53" s="179" t="str">
        <f t="shared" si="12"/>
        <v xml:space="preserve"> </v>
      </c>
      <c r="AI53" s="181" t="str">
        <f t="shared" si="16"/>
        <v xml:space="preserve"> </v>
      </c>
      <c r="AK53" s="278" t="str">
        <f t="shared" si="13"/>
        <v xml:space="preserve"> </v>
      </c>
    </row>
    <row r="54" spans="1:37" x14ac:dyDescent="0.2">
      <c r="A54" s="196">
        <v>16</v>
      </c>
      <c r="B54" s="434"/>
      <c r="C54" s="107"/>
      <c r="D54" s="108"/>
      <c r="E54" s="108"/>
      <c r="F54" s="108"/>
      <c r="G54" s="108"/>
      <c r="H54" s="108"/>
      <c r="I54" s="108"/>
      <c r="J54" s="108"/>
      <c r="K54" s="108"/>
      <c r="L54" s="108"/>
      <c r="M54" s="108"/>
      <c r="N54" s="108"/>
      <c r="O54" s="108"/>
      <c r="P54" s="108"/>
      <c r="Q54" s="447"/>
      <c r="R54" s="445"/>
      <c r="S54" s="108"/>
      <c r="T54" s="108"/>
      <c r="U54" s="108"/>
      <c r="V54" s="447"/>
      <c r="W54" s="447"/>
      <c r="X54" s="445"/>
      <c r="Y54" s="109"/>
      <c r="Z54" s="187"/>
      <c r="AA54" s="188"/>
      <c r="AB54" s="381">
        <f t="shared" si="14"/>
        <v>0</v>
      </c>
      <c r="AC54" s="384">
        <f>'Оцене 1.'!Z54+Z54</f>
        <v>0</v>
      </c>
      <c r="AD54" s="385">
        <f>'Оцене 1.'!AA54+AA54</f>
        <v>0</v>
      </c>
      <c r="AE54" s="111">
        <f t="shared" si="15"/>
        <v>0</v>
      </c>
      <c r="AF54" s="112" t="str">
        <f t="shared" si="10"/>
        <v xml:space="preserve"> </v>
      </c>
      <c r="AG54" s="113" t="str">
        <f t="shared" si="11"/>
        <v xml:space="preserve"> </v>
      </c>
      <c r="AH54" s="159" t="str">
        <f t="shared" si="12"/>
        <v xml:space="preserve"> </v>
      </c>
      <c r="AI54" s="111" t="str">
        <f t="shared" si="16"/>
        <v xml:space="preserve"> </v>
      </c>
      <c r="AK54" s="278" t="str">
        <f t="shared" si="13"/>
        <v xml:space="preserve"> </v>
      </c>
    </row>
    <row r="55" spans="1:37" x14ac:dyDescent="0.2">
      <c r="A55" s="197">
        <v>17</v>
      </c>
      <c r="B55" s="217"/>
      <c r="C55" s="10"/>
      <c r="D55" s="11"/>
      <c r="E55" s="11"/>
      <c r="F55" s="11"/>
      <c r="G55" s="11"/>
      <c r="H55" s="11"/>
      <c r="I55" s="11"/>
      <c r="J55" s="11"/>
      <c r="K55" s="11"/>
      <c r="L55" s="11"/>
      <c r="M55" s="11"/>
      <c r="N55" s="11"/>
      <c r="O55" s="11"/>
      <c r="P55" s="11"/>
      <c r="Q55" s="446"/>
      <c r="R55" s="446"/>
      <c r="S55" s="11"/>
      <c r="T55" s="11"/>
      <c r="U55" s="11"/>
      <c r="V55" s="446"/>
      <c r="W55" s="446"/>
      <c r="X55" s="446"/>
      <c r="Y55" s="12"/>
      <c r="Z55" s="189"/>
      <c r="AA55" s="191"/>
      <c r="AB55" s="379">
        <f t="shared" si="14"/>
        <v>0</v>
      </c>
      <c r="AC55" s="389">
        <f>'Оцене 1.'!Z55+Z55</f>
        <v>0</v>
      </c>
      <c r="AD55" s="387">
        <f>'Оцене 1.'!AA55+AA55</f>
        <v>0</v>
      </c>
      <c r="AE55" s="181">
        <f t="shared" si="15"/>
        <v>0</v>
      </c>
      <c r="AF55" s="182" t="str">
        <f t="shared" si="10"/>
        <v xml:space="preserve"> </v>
      </c>
      <c r="AG55" s="180" t="str">
        <f t="shared" si="11"/>
        <v xml:space="preserve"> </v>
      </c>
      <c r="AH55" s="179" t="str">
        <f t="shared" si="12"/>
        <v xml:space="preserve"> </v>
      </c>
      <c r="AI55" s="181" t="str">
        <f t="shared" si="16"/>
        <v xml:space="preserve"> </v>
      </c>
      <c r="AK55" s="278" t="str">
        <f t="shared" si="13"/>
        <v xml:space="preserve"> </v>
      </c>
    </row>
    <row r="56" spans="1:37" x14ac:dyDescent="0.2">
      <c r="A56" s="196">
        <v>18</v>
      </c>
      <c r="B56" s="434"/>
      <c r="C56" s="107"/>
      <c r="D56" s="108"/>
      <c r="E56" s="108"/>
      <c r="F56" s="108"/>
      <c r="G56" s="108"/>
      <c r="H56" s="108"/>
      <c r="I56" s="108"/>
      <c r="J56" s="108"/>
      <c r="K56" s="108"/>
      <c r="L56" s="108"/>
      <c r="M56" s="108"/>
      <c r="N56" s="108"/>
      <c r="O56" s="108"/>
      <c r="P56" s="108"/>
      <c r="Q56" s="447"/>
      <c r="R56" s="445"/>
      <c r="S56" s="108"/>
      <c r="T56" s="108"/>
      <c r="U56" s="108"/>
      <c r="V56" s="447"/>
      <c r="W56" s="447"/>
      <c r="X56" s="445"/>
      <c r="Y56" s="109"/>
      <c r="Z56" s="187"/>
      <c r="AA56" s="188"/>
      <c r="AB56" s="381">
        <f t="shared" si="14"/>
        <v>0</v>
      </c>
      <c r="AC56" s="390">
        <f>'Оцене 1.'!Z56+Z56</f>
        <v>0</v>
      </c>
      <c r="AD56" s="385">
        <f>'Оцене 1.'!AA56+AA56</f>
        <v>0</v>
      </c>
      <c r="AE56" s="113">
        <f t="shared" si="15"/>
        <v>0</v>
      </c>
      <c r="AF56" s="112" t="str">
        <f t="shared" si="10"/>
        <v xml:space="preserve"> </v>
      </c>
      <c r="AG56" s="113" t="str">
        <f t="shared" si="11"/>
        <v xml:space="preserve"> </v>
      </c>
      <c r="AH56" s="159" t="str">
        <f t="shared" si="12"/>
        <v xml:space="preserve"> </v>
      </c>
      <c r="AI56" s="111" t="str">
        <f t="shared" si="16"/>
        <v xml:space="preserve"> </v>
      </c>
      <c r="AK56" s="278" t="str">
        <f t="shared" si="13"/>
        <v xml:space="preserve"> </v>
      </c>
    </row>
    <row r="57" spans="1:37" x14ac:dyDescent="0.2">
      <c r="A57" s="197">
        <v>19</v>
      </c>
      <c r="B57" s="217"/>
      <c r="C57" s="10"/>
      <c r="D57" s="11"/>
      <c r="E57" s="11"/>
      <c r="F57" s="11"/>
      <c r="G57" s="11"/>
      <c r="H57" s="11"/>
      <c r="I57" s="11"/>
      <c r="J57" s="11"/>
      <c r="K57" s="11"/>
      <c r="L57" s="11"/>
      <c r="M57" s="11"/>
      <c r="N57" s="11"/>
      <c r="O57" s="11"/>
      <c r="P57" s="11"/>
      <c r="Q57" s="446"/>
      <c r="R57" s="446"/>
      <c r="S57" s="11"/>
      <c r="T57" s="11"/>
      <c r="U57" s="11"/>
      <c r="V57" s="446"/>
      <c r="W57" s="446"/>
      <c r="X57" s="446"/>
      <c r="Y57" s="12"/>
      <c r="Z57" s="189"/>
      <c r="AA57" s="191"/>
      <c r="AB57" s="379">
        <f t="shared" si="14"/>
        <v>0</v>
      </c>
      <c r="AC57" s="389">
        <f>'Оцене 1.'!Z57+Z57</f>
        <v>0</v>
      </c>
      <c r="AD57" s="388">
        <f>'Оцене 1.'!AA57+AA57</f>
        <v>0</v>
      </c>
      <c r="AE57" s="183">
        <f t="shared" si="15"/>
        <v>0</v>
      </c>
      <c r="AF57" s="182" t="str">
        <f t="shared" si="10"/>
        <v xml:space="preserve"> </v>
      </c>
      <c r="AG57" s="180" t="str">
        <f t="shared" si="11"/>
        <v xml:space="preserve"> </v>
      </c>
      <c r="AH57" s="179" t="str">
        <f t="shared" si="12"/>
        <v xml:space="preserve"> </v>
      </c>
      <c r="AI57" s="180" t="str">
        <f t="shared" si="16"/>
        <v xml:space="preserve"> </v>
      </c>
      <c r="AK57" s="278" t="str">
        <f t="shared" si="13"/>
        <v xml:space="preserve"> </v>
      </c>
    </row>
    <row r="58" spans="1:37" x14ac:dyDescent="0.2">
      <c r="A58" s="196">
        <v>20</v>
      </c>
      <c r="B58" s="434"/>
      <c r="C58" s="107"/>
      <c r="D58" s="108"/>
      <c r="E58" s="108"/>
      <c r="F58" s="108"/>
      <c r="G58" s="108"/>
      <c r="H58" s="108"/>
      <c r="I58" s="108"/>
      <c r="J58" s="108"/>
      <c r="K58" s="108"/>
      <c r="L58" s="108"/>
      <c r="M58" s="108"/>
      <c r="N58" s="108"/>
      <c r="O58" s="108"/>
      <c r="P58" s="108"/>
      <c r="Q58" s="447"/>
      <c r="R58" s="445"/>
      <c r="S58" s="108"/>
      <c r="T58" s="108"/>
      <c r="U58" s="108"/>
      <c r="V58" s="447"/>
      <c r="W58" s="447"/>
      <c r="X58" s="445"/>
      <c r="Y58" s="109"/>
      <c r="Z58" s="187"/>
      <c r="AA58" s="188"/>
      <c r="AB58" s="381">
        <f t="shared" si="14"/>
        <v>0</v>
      </c>
      <c r="AC58" s="390">
        <f>'Оцене 1.'!Z58+Z58</f>
        <v>0</v>
      </c>
      <c r="AD58" s="385">
        <f>'Оцене 1.'!AA58+AA58</f>
        <v>0</v>
      </c>
      <c r="AE58" s="111">
        <f t="shared" si="15"/>
        <v>0</v>
      </c>
      <c r="AF58" s="112" t="str">
        <f t="shared" si="10"/>
        <v xml:space="preserve"> </v>
      </c>
      <c r="AG58" s="113" t="str">
        <f t="shared" si="11"/>
        <v xml:space="preserve"> </v>
      </c>
      <c r="AH58" s="159" t="str">
        <f t="shared" si="12"/>
        <v xml:space="preserve"> </v>
      </c>
      <c r="AI58" s="114" t="str">
        <f t="shared" si="16"/>
        <v xml:space="preserve"> </v>
      </c>
      <c r="AK58" s="278" t="str">
        <f t="shared" si="13"/>
        <v xml:space="preserve"> </v>
      </c>
    </row>
    <row r="59" spans="1:37" x14ac:dyDescent="0.2">
      <c r="A59" s="197">
        <v>21</v>
      </c>
      <c r="B59" s="217"/>
      <c r="C59" s="10"/>
      <c r="D59" s="11"/>
      <c r="E59" s="11"/>
      <c r="F59" s="11"/>
      <c r="G59" s="11"/>
      <c r="H59" s="11"/>
      <c r="I59" s="11"/>
      <c r="J59" s="11"/>
      <c r="K59" s="11"/>
      <c r="L59" s="11"/>
      <c r="M59" s="11"/>
      <c r="N59" s="11"/>
      <c r="O59" s="11"/>
      <c r="P59" s="11"/>
      <c r="Q59" s="446"/>
      <c r="R59" s="446"/>
      <c r="S59" s="11"/>
      <c r="T59" s="11"/>
      <c r="U59" s="11"/>
      <c r="V59" s="446"/>
      <c r="W59" s="446"/>
      <c r="X59" s="446"/>
      <c r="Y59" s="12"/>
      <c r="Z59" s="189"/>
      <c r="AA59" s="191"/>
      <c r="AB59" s="379">
        <f t="shared" si="14"/>
        <v>0</v>
      </c>
      <c r="AC59" s="389">
        <f>'Оцене 1.'!Z59+Z59</f>
        <v>0</v>
      </c>
      <c r="AD59" s="388">
        <f>'Оцене 1.'!AA59+AA59</f>
        <v>0</v>
      </c>
      <c r="AE59" s="180">
        <f t="shared" si="15"/>
        <v>0</v>
      </c>
      <c r="AF59" s="182" t="str">
        <f t="shared" si="10"/>
        <v xml:space="preserve"> </v>
      </c>
      <c r="AG59" s="180" t="str">
        <f t="shared" si="11"/>
        <v xml:space="preserve"> </v>
      </c>
      <c r="AH59" s="179" t="str">
        <f t="shared" si="12"/>
        <v xml:space="preserve"> </v>
      </c>
      <c r="AI59" s="181" t="str">
        <f t="shared" si="16"/>
        <v xml:space="preserve"> </v>
      </c>
      <c r="AK59" s="278" t="str">
        <f t="shared" si="13"/>
        <v xml:space="preserve"> </v>
      </c>
    </row>
    <row r="60" spans="1:37" x14ac:dyDescent="0.2">
      <c r="A60" s="196">
        <v>22</v>
      </c>
      <c r="B60" s="431"/>
      <c r="C60" s="107"/>
      <c r="D60" s="108"/>
      <c r="E60" s="108"/>
      <c r="F60" s="108"/>
      <c r="G60" s="108"/>
      <c r="H60" s="108"/>
      <c r="I60" s="108"/>
      <c r="J60" s="108"/>
      <c r="K60" s="108"/>
      <c r="L60" s="108"/>
      <c r="M60" s="108"/>
      <c r="N60" s="108"/>
      <c r="O60" s="108"/>
      <c r="P60" s="108"/>
      <c r="Q60" s="447"/>
      <c r="R60" s="445"/>
      <c r="S60" s="108"/>
      <c r="T60" s="108"/>
      <c r="U60" s="108"/>
      <c r="V60" s="447"/>
      <c r="W60" s="447"/>
      <c r="X60" s="445"/>
      <c r="Y60" s="109"/>
      <c r="Z60" s="187"/>
      <c r="AA60" s="188"/>
      <c r="AB60" s="381">
        <f t="shared" si="14"/>
        <v>0</v>
      </c>
      <c r="AC60" s="390">
        <f>'Оцене 1.'!Z60+Z60</f>
        <v>0</v>
      </c>
      <c r="AD60" s="385">
        <f>'Оцене 1.'!AA60+AA60</f>
        <v>0</v>
      </c>
      <c r="AE60" s="114">
        <f t="shared" si="15"/>
        <v>0</v>
      </c>
      <c r="AF60" s="112" t="str">
        <f t="shared" si="10"/>
        <v xml:space="preserve"> </v>
      </c>
      <c r="AG60" s="113" t="str">
        <f t="shared" si="11"/>
        <v xml:space="preserve"> </v>
      </c>
      <c r="AH60" s="159" t="str">
        <f t="shared" si="12"/>
        <v xml:space="preserve"> </v>
      </c>
      <c r="AI60" s="113" t="str">
        <f t="shared" si="16"/>
        <v xml:space="preserve"> </v>
      </c>
      <c r="AK60" s="278" t="str">
        <f t="shared" si="13"/>
        <v xml:space="preserve"> </v>
      </c>
    </row>
    <row r="61" spans="1:37" x14ac:dyDescent="0.2">
      <c r="A61" s="197">
        <v>23</v>
      </c>
      <c r="B61" s="216"/>
      <c r="C61" s="10"/>
      <c r="D61" s="11"/>
      <c r="E61" s="11"/>
      <c r="F61" s="11"/>
      <c r="G61" s="11"/>
      <c r="H61" s="11"/>
      <c r="I61" s="11"/>
      <c r="J61" s="11"/>
      <c r="K61" s="11"/>
      <c r="L61" s="11"/>
      <c r="M61" s="11"/>
      <c r="N61" s="11"/>
      <c r="O61" s="11"/>
      <c r="P61" s="11"/>
      <c r="Q61" s="446"/>
      <c r="R61" s="446"/>
      <c r="S61" s="284"/>
      <c r="T61" s="284"/>
      <c r="U61" s="284"/>
      <c r="V61" s="446"/>
      <c r="W61" s="446"/>
      <c r="X61" s="448"/>
      <c r="Y61" s="285"/>
      <c r="Z61" s="189"/>
      <c r="AA61" s="191"/>
      <c r="AB61" s="379">
        <f t="shared" si="14"/>
        <v>0</v>
      </c>
      <c r="AC61" s="389">
        <f>'Оцене 1.'!Z61+Z61</f>
        <v>0</v>
      </c>
      <c r="AD61" s="388">
        <f>'Оцене 1.'!AA61+AA61</f>
        <v>0</v>
      </c>
      <c r="AE61" s="181">
        <f t="shared" si="15"/>
        <v>0</v>
      </c>
      <c r="AF61" s="182" t="str">
        <f t="shared" si="10"/>
        <v xml:space="preserve"> </v>
      </c>
      <c r="AG61" s="180" t="str">
        <f t="shared" si="11"/>
        <v xml:space="preserve"> </v>
      </c>
      <c r="AH61" s="179" t="str">
        <f t="shared" si="12"/>
        <v xml:space="preserve"> </v>
      </c>
      <c r="AI61" s="180" t="str">
        <f t="shared" si="16"/>
        <v xml:space="preserve"> </v>
      </c>
      <c r="AK61" s="278" t="str">
        <f t="shared" si="13"/>
        <v xml:space="preserve"> </v>
      </c>
    </row>
    <row r="62" spans="1:37" x14ac:dyDescent="0.2">
      <c r="A62" s="196">
        <v>24</v>
      </c>
      <c r="B62" s="215"/>
      <c r="C62" s="107"/>
      <c r="D62" s="108"/>
      <c r="E62" s="108"/>
      <c r="F62" s="108"/>
      <c r="G62" s="108"/>
      <c r="H62" s="108"/>
      <c r="I62" s="108"/>
      <c r="J62" s="108"/>
      <c r="K62" s="108"/>
      <c r="L62" s="108"/>
      <c r="M62" s="108"/>
      <c r="N62" s="108"/>
      <c r="O62" s="108"/>
      <c r="P62" s="108"/>
      <c r="Q62" s="447"/>
      <c r="R62" s="445"/>
      <c r="S62" s="289"/>
      <c r="T62" s="289"/>
      <c r="U62" s="289"/>
      <c r="V62" s="445"/>
      <c r="W62" s="445"/>
      <c r="X62" s="445"/>
      <c r="Y62" s="290"/>
      <c r="Z62" s="187"/>
      <c r="AA62" s="188"/>
      <c r="AB62" s="381">
        <f t="shared" si="14"/>
        <v>0</v>
      </c>
      <c r="AC62" s="390">
        <f>'Оцене 1.'!Z62+Z62</f>
        <v>0</v>
      </c>
      <c r="AD62" s="385">
        <f>'Оцене 1.'!AA62+AA62</f>
        <v>0</v>
      </c>
      <c r="AE62" s="111">
        <f t="shared" si="15"/>
        <v>0</v>
      </c>
      <c r="AF62" s="112" t="str">
        <f t="shared" si="10"/>
        <v xml:space="preserve"> </v>
      </c>
      <c r="AG62" s="113" t="str">
        <f t="shared" si="11"/>
        <v xml:space="preserve"> </v>
      </c>
      <c r="AH62" s="159" t="str">
        <f t="shared" si="12"/>
        <v xml:space="preserve"> </v>
      </c>
      <c r="AI62" s="114" t="str">
        <f t="shared" si="16"/>
        <v xml:space="preserve"> </v>
      </c>
      <c r="AK62" s="278" t="str">
        <f t="shared" si="13"/>
        <v xml:space="preserve"> </v>
      </c>
    </row>
    <row r="63" spans="1:37" x14ac:dyDescent="0.2">
      <c r="A63" s="197">
        <v>25</v>
      </c>
      <c r="B63" s="216"/>
      <c r="C63" s="10"/>
      <c r="D63" s="11"/>
      <c r="E63" s="11"/>
      <c r="F63" s="11"/>
      <c r="G63" s="11"/>
      <c r="H63" s="11"/>
      <c r="I63" s="11"/>
      <c r="J63" s="11"/>
      <c r="K63" s="11"/>
      <c r="L63" s="11"/>
      <c r="M63" s="11"/>
      <c r="N63" s="11"/>
      <c r="O63" s="11"/>
      <c r="P63" s="11"/>
      <c r="Q63" s="446"/>
      <c r="R63" s="446"/>
      <c r="S63" s="284"/>
      <c r="T63" s="284"/>
      <c r="U63" s="284"/>
      <c r="V63" s="448"/>
      <c r="W63" s="448"/>
      <c r="X63" s="448"/>
      <c r="Y63" s="285"/>
      <c r="Z63" s="189"/>
      <c r="AA63" s="191"/>
      <c r="AB63" s="379">
        <f t="shared" si="14"/>
        <v>0</v>
      </c>
      <c r="AC63" s="389">
        <f>'Оцене 1.'!Z63+Z63</f>
        <v>0</v>
      </c>
      <c r="AD63" s="388">
        <f>'Оцене 1.'!AA63+AA63</f>
        <v>0</v>
      </c>
      <c r="AE63" s="180">
        <f t="shared" si="15"/>
        <v>0</v>
      </c>
      <c r="AF63" s="182" t="str">
        <f t="shared" si="10"/>
        <v xml:space="preserve"> </v>
      </c>
      <c r="AG63" s="180" t="str">
        <f t="shared" si="11"/>
        <v xml:space="preserve"> </v>
      </c>
      <c r="AH63" s="179" t="str">
        <f t="shared" si="12"/>
        <v xml:space="preserve"> </v>
      </c>
      <c r="AI63" s="180" t="str">
        <f t="shared" si="16"/>
        <v xml:space="preserve"> </v>
      </c>
      <c r="AK63" s="278" t="str">
        <f t="shared" si="13"/>
        <v xml:space="preserve"> </v>
      </c>
    </row>
    <row r="64" spans="1:37" x14ac:dyDescent="0.2">
      <c r="A64" s="196">
        <v>26</v>
      </c>
      <c r="B64" s="211"/>
      <c r="C64" s="107"/>
      <c r="D64" s="108"/>
      <c r="E64" s="108"/>
      <c r="F64" s="108"/>
      <c r="G64" s="108"/>
      <c r="H64" s="108"/>
      <c r="I64" s="108"/>
      <c r="J64" s="108"/>
      <c r="K64" s="108"/>
      <c r="L64" s="108"/>
      <c r="M64" s="108"/>
      <c r="N64" s="108"/>
      <c r="O64" s="108"/>
      <c r="P64" s="108"/>
      <c r="Q64" s="447"/>
      <c r="R64" s="447"/>
      <c r="S64" s="108"/>
      <c r="T64" s="108"/>
      <c r="U64" s="108"/>
      <c r="V64" s="447"/>
      <c r="W64" s="447"/>
      <c r="X64" s="445"/>
      <c r="Y64" s="109"/>
      <c r="Z64" s="413"/>
      <c r="AA64" s="138"/>
      <c r="AB64" s="381">
        <f t="shared" si="14"/>
        <v>0</v>
      </c>
      <c r="AC64" s="390">
        <f>'Оцене 1.'!Z64+Z64</f>
        <v>0</v>
      </c>
      <c r="AD64" s="385">
        <f>'Оцене 1.'!AA64+AA64</f>
        <v>0</v>
      </c>
      <c r="AE64" s="114">
        <f t="shared" si="15"/>
        <v>0</v>
      </c>
      <c r="AF64" s="112" t="str">
        <f t="shared" si="10"/>
        <v xml:space="preserve"> </v>
      </c>
      <c r="AG64" s="113" t="str">
        <f t="shared" si="11"/>
        <v xml:space="preserve"> </v>
      </c>
      <c r="AH64" s="159" t="str">
        <f t="shared" si="12"/>
        <v xml:space="preserve"> </v>
      </c>
      <c r="AI64" s="114" t="str">
        <f t="shared" si="16"/>
        <v xml:space="preserve"> </v>
      </c>
      <c r="AK64" s="278" t="str">
        <f t="shared" si="13"/>
        <v xml:space="preserve"> </v>
      </c>
    </row>
    <row r="65" spans="1:37" x14ac:dyDescent="0.2">
      <c r="A65" s="197">
        <v>27</v>
      </c>
      <c r="B65" s="212"/>
      <c r="C65" s="10"/>
      <c r="D65" s="11"/>
      <c r="E65" s="11"/>
      <c r="F65" s="11"/>
      <c r="G65" s="11"/>
      <c r="H65" s="11"/>
      <c r="I65" s="11"/>
      <c r="J65" s="11"/>
      <c r="K65" s="11"/>
      <c r="L65" s="11"/>
      <c r="M65" s="11"/>
      <c r="N65" s="11"/>
      <c r="O65" s="11"/>
      <c r="P65" s="11"/>
      <c r="Q65" s="446"/>
      <c r="R65" s="446"/>
      <c r="S65" s="11"/>
      <c r="T65" s="11"/>
      <c r="U65" s="11"/>
      <c r="V65" s="446"/>
      <c r="W65" s="446"/>
      <c r="X65" s="446"/>
      <c r="Y65" s="12"/>
      <c r="Z65" s="414"/>
      <c r="AA65" s="4"/>
      <c r="AB65" s="379">
        <f t="shared" si="14"/>
        <v>0</v>
      </c>
      <c r="AC65" s="389">
        <f>'Оцене 1.'!Z65+Z65</f>
        <v>0</v>
      </c>
      <c r="AD65" s="388">
        <f>'Оцене 1.'!AA65+AA65</f>
        <v>0</v>
      </c>
      <c r="AE65" s="181">
        <f t="shared" si="15"/>
        <v>0</v>
      </c>
      <c r="AF65" s="182" t="str">
        <f t="shared" si="10"/>
        <v xml:space="preserve"> </v>
      </c>
      <c r="AG65" s="180" t="str">
        <f t="shared" si="11"/>
        <v xml:space="preserve"> </v>
      </c>
      <c r="AH65" s="179" t="str">
        <f t="shared" si="12"/>
        <v xml:space="preserve"> </v>
      </c>
      <c r="AI65" s="181" t="str">
        <f t="shared" si="16"/>
        <v xml:space="preserve"> </v>
      </c>
      <c r="AK65" s="278" t="str">
        <f t="shared" si="13"/>
        <v xml:space="preserve"> </v>
      </c>
    </row>
    <row r="66" spans="1:37" x14ac:dyDescent="0.2">
      <c r="A66" s="196">
        <v>28</v>
      </c>
      <c r="B66" s="211"/>
      <c r="C66" s="107"/>
      <c r="D66" s="108"/>
      <c r="E66" s="108"/>
      <c r="F66" s="108"/>
      <c r="G66" s="108"/>
      <c r="H66" s="108"/>
      <c r="I66" s="108"/>
      <c r="J66" s="108"/>
      <c r="K66" s="108"/>
      <c r="L66" s="108"/>
      <c r="M66" s="108"/>
      <c r="N66" s="108"/>
      <c r="O66" s="108"/>
      <c r="P66" s="108"/>
      <c r="Q66" s="447"/>
      <c r="R66" s="447"/>
      <c r="S66" s="108"/>
      <c r="T66" s="108"/>
      <c r="U66" s="108"/>
      <c r="V66" s="447"/>
      <c r="W66" s="447"/>
      <c r="X66" s="445"/>
      <c r="Y66" s="109"/>
      <c r="Z66" s="413"/>
      <c r="AA66" s="138"/>
      <c r="AB66" s="381">
        <f t="shared" si="14"/>
        <v>0</v>
      </c>
      <c r="AC66" s="384">
        <f>'Оцене 1.'!Z66+Z66</f>
        <v>0</v>
      </c>
      <c r="AD66" s="385">
        <f>'Оцене 1.'!AA66+AA66</f>
        <v>0</v>
      </c>
      <c r="AE66" s="111">
        <f t="shared" si="15"/>
        <v>0</v>
      </c>
      <c r="AF66" s="112" t="str">
        <f t="shared" si="10"/>
        <v xml:space="preserve"> </v>
      </c>
      <c r="AG66" s="113" t="str">
        <f t="shared" si="11"/>
        <v xml:space="preserve"> </v>
      </c>
      <c r="AH66" s="159" t="str">
        <f t="shared" si="12"/>
        <v xml:space="preserve"> </v>
      </c>
      <c r="AI66" s="111" t="str">
        <f t="shared" si="16"/>
        <v xml:space="preserve"> </v>
      </c>
      <c r="AK66" s="278" t="str">
        <f t="shared" si="13"/>
        <v xml:space="preserve"> </v>
      </c>
    </row>
    <row r="67" spans="1:37" x14ac:dyDescent="0.2">
      <c r="A67" s="197">
        <v>29</v>
      </c>
      <c r="B67" s="212"/>
      <c r="C67" s="10"/>
      <c r="D67" s="11"/>
      <c r="E67" s="11"/>
      <c r="F67" s="11"/>
      <c r="G67" s="11"/>
      <c r="H67" s="11"/>
      <c r="I67" s="11"/>
      <c r="J67" s="11"/>
      <c r="K67" s="11"/>
      <c r="L67" s="11"/>
      <c r="M67" s="11"/>
      <c r="N67" s="11"/>
      <c r="O67" s="11"/>
      <c r="P67" s="11"/>
      <c r="Q67" s="446"/>
      <c r="R67" s="446"/>
      <c r="S67" s="11"/>
      <c r="T67" s="11"/>
      <c r="U67" s="11"/>
      <c r="V67" s="446"/>
      <c r="W67" s="446"/>
      <c r="X67" s="446"/>
      <c r="Y67" s="12"/>
      <c r="Z67" s="414"/>
      <c r="AA67" s="4"/>
      <c r="AB67" s="379">
        <f t="shared" si="14"/>
        <v>0</v>
      </c>
      <c r="AC67" s="386">
        <f>'Оцене 1.'!Z67+Z67</f>
        <v>0</v>
      </c>
      <c r="AD67" s="388">
        <f>'Оцене 1.'!AA67+AA67</f>
        <v>0</v>
      </c>
      <c r="AE67" s="181">
        <f t="shared" si="15"/>
        <v>0</v>
      </c>
      <c r="AF67" s="182" t="str">
        <f t="shared" si="10"/>
        <v xml:space="preserve"> </v>
      </c>
      <c r="AG67" s="180" t="str">
        <f t="shared" si="11"/>
        <v xml:space="preserve"> </v>
      </c>
      <c r="AH67" s="179" t="str">
        <f t="shared" si="12"/>
        <v xml:space="preserve"> </v>
      </c>
      <c r="AI67" s="181" t="str">
        <f t="shared" si="16"/>
        <v xml:space="preserve"> </v>
      </c>
      <c r="AK67" s="278" t="str">
        <f t="shared" si="13"/>
        <v xml:space="preserve"> </v>
      </c>
    </row>
    <row r="68" spans="1:37" ht="13.5" thickBot="1" x14ac:dyDescent="0.25">
      <c r="A68" s="196">
        <v>30</v>
      </c>
      <c r="B68" s="213"/>
      <c r="C68" s="115"/>
      <c r="D68" s="116"/>
      <c r="E68" s="116"/>
      <c r="F68" s="116"/>
      <c r="G68" s="116"/>
      <c r="H68" s="116"/>
      <c r="I68" s="116"/>
      <c r="J68" s="116"/>
      <c r="K68" s="116"/>
      <c r="L68" s="116"/>
      <c r="M68" s="116"/>
      <c r="N68" s="116"/>
      <c r="O68" s="116"/>
      <c r="P68" s="116"/>
      <c r="Q68" s="452"/>
      <c r="R68" s="452"/>
      <c r="S68" s="116"/>
      <c r="T68" s="116"/>
      <c r="U68" s="116"/>
      <c r="V68" s="452"/>
      <c r="W68" s="452"/>
      <c r="X68" s="453"/>
      <c r="Y68" s="154"/>
      <c r="Z68" s="415"/>
      <c r="AA68" s="139"/>
      <c r="AB68" s="353">
        <f t="shared" si="14"/>
        <v>0</v>
      </c>
      <c r="AC68" s="391">
        <f>'Оцене 1.'!Z68+Z68</f>
        <v>0</v>
      </c>
      <c r="AD68" s="385">
        <f>'Оцене 1.'!AA68+AA68</f>
        <v>0</v>
      </c>
      <c r="AE68" s="111">
        <f t="shared" si="15"/>
        <v>0</v>
      </c>
      <c r="AF68" s="112" t="str">
        <f t="shared" si="10"/>
        <v xml:space="preserve"> </v>
      </c>
      <c r="AG68" s="113" t="str">
        <f t="shared" si="11"/>
        <v xml:space="preserve"> </v>
      </c>
      <c r="AH68" s="160" t="str">
        <f t="shared" si="12"/>
        <v xml:space="preserve"> </v>
      </c>
      <c r="AI68" s="111" t="str">
        <f t="shared" si="16"/>
        <v xml:space="preserve"> </v>
      </c>
      <c r="AK68" s="278" t="str">
        <f t="shared" si="13"/>
        <v xml:space="preserve"> </v>
      </c>
    </row>
    <row r="69" spans="1:37" ht="14.25" thickTop="1" thickBot="1" x14ac:dyDescent="0.25">
      <c r="A69" s="502" t="s">
        <v>150</v>
      </c>
      <c r="B69" s="503"/>
      <c r="C69" s="503"/>
      <c r="D69" s="503"/>
      <c r="E69" s="503"/>
      <c r="F69" s="503"/>
      <c r="G69" s="503"/>
      <c r="H69" s="503"/>
      <c r="I69" s="503"/>
      <c r="J69" s="503"/>
      <c r="K69" s="503"/>
      <c r="L69" s="503"/>
      <c r="M69" s="503"/>
      <c r="N69" s="503"/>
      <c r="O69" s="503"/>
      <c r="P69" s="503"/>
      <c r="Q69" s="503"/>
      <c r="R69" s="503"/>
      <c r="S69" s="503"/>
      <c r="T69" s="503"/>
      <c r="U69" s="503"/>
      <c r="V69" s="503"/>
      <c r="W69" s="503"/>
      <c r="X69" s="503"/>
      <c r="Y69" s="504"/>
      <c r="Z69" s="281">
        <f t="shared" ref="Z69:AB69" si="17">SUM(Z39:Z68)</f>
        <v>0</v>
      </c>
      <c r="AA69" s="281">
        <f t="shared" si="17"/>
        <v>0</v>
      </c>
      <c r="AB69" s="281">
        <f t="shared" si="17"/>
        <v>0</v>
      </c>
      <c r="AC69" s="281">
        <f>SUM(AC39:AC68)</f>
        <v>0</v>
      </c>
      <c r="AD69" s="281">
        <f>SUM(AD39:AD68)</f>
        <v>0</v>
      </c>
      <c r="AE69" s="281">
        <f>SUM(AE39:AE68)</f>
        <v>0</v>
      </c>
      <c r="AF69" s="281">
        <f>SUM(AF39:AF68)</f>
        <v>0</v>
      </c>
      <c r="AG69" s="281">
        <f>SUM(AG39:AG68)</f>
        <v>0</v>
      </c>
      <c r="AH69" s="129"/>
      <c r="AI69" s="209" t="str">
        <f>AI34</f>
        <v>в.28.01.2019.</v>
      </c>
    </row>
    <row r="70" spans="1:37" ht="13.5" thickTop="1" x14ac:dyDescent="0.2">
      <c r="A70" s="1"/>
      <c r="B70" s="1"/>
      <c r="AC70" s="200"/>
      <c r="AD70" s="200"/>
      <c r="AE70" s="200"/>
      <c r="AF70" s="200"/>
      <c r="AG70" s="200"/>
      <c r="AH70" s="80"/>
      <c r="AI70" s="198"/>
    </row>
    <row r="71" spans="1:37" ht="13.5" thickBot="1" x14ac:dyDescent="0.25">
      <c r="B71" s="382" t="str">
        <f>B1</f>
        <v>2018/2019.</v>
      </c>
    </row>
    <row r="72" spans="1:37" ht="33.75" customHeight="1" thickTop="1" x14ac:dyDescent="0.2">
      <c r="A72" s="512" t="str">
        <f>A2</f>
        <v>5. РАЗРЕД</v>
      </c>
      <c r="B72" s="517"/>
      <c r="C72" s="507" t="s">
        <v>0</v>
      </c>
      <c r="D72" s="508"/>
      <c r="E72" s="508"/>
      <c r="F72" s="508"/>
      <c r="G72" s="508"/>
      <c r="H72" s="508"/>
      <c r="I72" s="508"/>
      <c r="J72" s="508"/>
      <c r="K72" s="508"/>
      <c r="L72" s="508"/>
      <c r="M72" s="508"/>
      <c r="N72" s="508"/>
      <c r="O72" s="508"/>
      <c r="P72" s="508"/>
      <c r="Q72" s="508"/>
      <c r="R72" s="508"/>
      <c r="S72" s="508"/>
      <c r="T72" s="508"/>
      <c r="U72" s="508"/>
      <c r="V72" s="508"/>
      <c r="W72" s="508"/>
      <c r="X72" s="508"/>
      <c r="Y72" s="509"/>
      <c r="Z72" s="514" t="s">
        <v>161</v>
      </c>
      <c r="AA72" s="515"/>
      <c r="AB72" s="516"/>
      <c r="AC72" s="492" t="s">
        <v>162</v>
      </c>
      <c r="AD72" s="493"/>
      <c r="AE72" s="494"/>
      <c r="AF72" s="498" t="s">
        <v>2</v>
      </c>
      <c r="AG72" s="500" t="s">
        <v>1</v>
      </c>
      <c r="AH72" s="505" t="s">
        <v>82</v>
      </c>
      <c r="AI72" s="506"/>
    </row>
    <row r="73" spans="1:37" ht="162.75" customHeight="1" thickBot="1" x14ac:dyDescent="0.25">
      <c r="A73" s="155" t="s">
        <v>6</v>
      </c>
      <c r="B73" s="156" t="s">
        <v>87</v>
      </c>
      <c r="C73" s="174" t="str">
        <f>C3</f>
        <v>Српски језик</v>
      </c>
      <c r="D73" s="375" t="str">
        <f t="shared" ref="D73:P73" si="18">D3</f>
        <v>Српски као нематерњи језик</v>
      </c>
      <c r="E73" s="172" t="str">
        <f t="shared" si="18"/>
        <v xml:space="preserve">Енглески </v>
      </c>
      <c r="F73" s="124" t="str">
        <f t="shared" si="18"/>
        <v>Историја</v>
      </c>
      <c r="G73" s="124" t="str">
        <f t="shared" si="18"/>
        <v>Географија</v>
      </c>
      <c r="H73" s="124" t="str">
        <f t="shared" si="18"/>
        <v>Биологија</v>
      </c>
      <c r="I73" s="125" t="str">
        <f t="shared" si="18"/>
        <v>Математика</v>
      </c>
      <c r="J73" s="203" t="str">
        <f t="shared" si="18"/>
        <v>Информатика и рачунарство</v>
      </c>
      <c r="K73" s="203" t="str">
        <f t="shared" si="18"/>
        <v>Техника и технологија</v>
      </c>
      <c r="L73" s="204" t="str">
        <f t="shared" si="18"/>
        <v>Ликовна култура</v>
      </c>
      <c r="M73" s="203" t="str">
        <f t="shared" si="18"/>
        <v>Музичка култура</v>
      </c>
      <c r="N73" s="125" t="str">
        <f t="shared" si="18"/>
        <v>Физичко и здр. васпитање</v>
      </c>
      <c r="O73" s="125" t="str">
        <f t="shared" si="18"/>
        <v>Физика</v>
      </c>
      <c r="P73" s="203" t="str">
        <f t="shared" si="18"/>
        <v>Хемија</v>
      </c>
      <c r="Q73" s="125" t="str">
        <f t="shared" ref="Q73:S73" si="19">Q3</f>
        <v>Верска настава</v>
      </c>
      <c r="R73" s="171" t="str">
        <f t="shared" si="19"/>
        <v>Грађанско васпитање</v>
      </c>
      <c r="S73" s="125" t="str">
        <f t="shared" si="19"/>
        <v>Немачки језик</v>
      </c>
      <c r="T73" s="5" t="str">
        <f>T3</f>
        <v>Француски језик</v>
      </c>
      <c r="U73" s="5" t="str">
        <f>U3</f>
        <v>Матерњи јез. са ел. нац. култ.</v>
      </c>
      <c r="V73" s="125" t="str">
        <f>V3</f>
        <v>Хор и оркестар</v>
      </c>
      <c r="W73" s="125" t="str">
        <f>W3</f>
        <v>Чувари природе</v>
      </c>
      <c r="X73" s="124" t="str">
        <f>X3</f>
        <v>Свакодневни живот у прошлости</v>
      </c>
      <c r="Y73" s="143" t="s">
        <v>85</v>
      </c>
      <c r="Z73" s="127" t="s">
        <v>4</v>
      </c>
      <c r="AA73" s="128" t="s">
        <v>5</v>
      </c>
      <c r="AB73" s="126" t="s">
        <v>37</v>
      </c>
      <c r="AC73" s="127" t="s">
        <v>4</v>
      </c>
      <c r="AD73" s="128" t="s">
        <v>5</v>
      </c>
      <c r="AE73" s="126" t="s">
        <v>37</v>
      </c>
      <c r="AF73" s="499"/>
      <c r="AG73" s="501"/>
      <c r="AH73" s="158" t="s">
        <v>3</v>
      </c>
      <c r="AI73" s="157" t="s">
        <v>36</v>
      </c>
    </row>
    <row r="74" spans="1:37" ht="13.5" thickTop="1" x14ac:dyDescent="0.2">
      <c r="A74" s="195">
        <v>1</v>
      </c>
      <c r="B74" s="435"/>
      <c r="C74" s="7"/>
      <c r="D74" s="370"/>
      <c r="E74" s="370"/>
      <c r="F74" s="370"/>
      <c r="G74" s="370"/>
      <c r="H74" s="370"/>
      <c r="I74" s="370"/>
      <c r="J74" s="370"/>
      <c r="K74" s="370"/>
      <c r="L74" s="370"/>
      <c r="M74" s="370"/>
      <c r="N74" s="370"/>
      <c r="O74" s="370"/>
      <c r="P74" s="370"/>
      <c r="Q74" s="444"/>
      <c r="R74" s="444"/>
      <c r="S74" s="370"/>
      <c r="T74" s="8"/>
      <c r="U74" s="8"/>
      <c r="V74" s="444"/>
      <c r="W74" s="444"/>
      <c r="X74" s="444"/>
      <c r="Y74" s="371"/>
      <c r="Z74" s="185"/>
      <c r="AA74" s="186"/>
      <c r="AB74" s="380">
        <f>SUM(Z74:AA74)</f>
        <v>0</v>
      </c>
      <c r="AC74" s="383">
        <f>'Оцене 1.'!Z74+Z74</f>
        <v>0</v>
      </c>
      <c r="AD74" s="392">
        <f>'Оцене 1.'!AA74+AA74</f>
        <v>0</v>
      </c>
      <c r="AE74" s="176">
        <f>SUM(AC74:AD74)</f>
        <v>0</v>
      </c>
      <c r="AF74" s="177" t="str">
        <f t="shared" ref="AF74:AF103" si="20">IF(SUMIF(C74:S74,1)=0," ",SUMIF(C74:S74,1))</f>
        <v xml:space="preserve"> </v>
      </c>
      <c r="AG74" s="178" t="str">
        <f t="shared" ref="AG74:AG103" si="21">IF(COUNTIF(C74:S74,0)=0," ",COUNTIF(C74:S74,0))</f>
        <v xml:space="preserve"> </v>
      </c>
      <c r="AH74" s="184" t="str">
        <f t="shared" ref="AH74:AH103" si="22">IF(AG74=" ",IF(AF74=" ",IF(Y74=0," ",AVERAGE(C74:P74,S74,T74)),1),0)</f>
        <v xml:space="preserve"> </v>
      </c>
      <c r="AI74" s="178" t="str">
        <f>IF(AH74=" "," ",IF(AH74&gt;=4.5,"Одличан",IF(AH74&gt;=3.5,"Врло добар",IF(AH74&gt;=2.5,"Добар",IF(AH74&gt;=1.5,"Довољан",IF(AH74&gt;=1,"Недовољан","Неоцењен"))))))</f>
        <v xml:space="preserve"> </v>
      </c>
      <c r="AK74" s="278" t="str">
        <f t="shared" ref="AK74:AK103" si="23">IF(AG74=" ",AF74,0)</f>
        <v xml:space="preserve"> </v>
      </c>
    </row>
    <row r="75" spans="1:37" x14ac:dyDescent="0.2">
      <c r="A75" s="196">
        <v>2</v>
      </c>
      <c r="B75" s="436"/>
      <c r="C75" s="107"/>
      <c r="D75" s="108"/>
      <c r="E75" s="108"/>
      <c r="F75" s="108"/>
      <c r="G75" s="108"/>
      <c r="H75" s="108"/>
      <c r="I75" s="108"/>
      <c r="J75" s="108"/>
      <c r="K75" s="108"/>
      <c r="L75" s="108"/>
      <c r="M75" s="108"/>
      <c r="N75" s="108"/>
      <c r="O75" s="108"/>
      <c r="P75" s="108"/>
      <c r="Q75" s="445"/>
      <c r="R75" s="445"/>
      <c r="S75" s="108"/>
      <c r="T75" s="108"/>
      <c r="U75" s="108"/>
      <c r="V75" s="445"/>
      <c r="W75" s="445"/>
      <c r="X75" s="445"/>
      <c r="Y75" s="109"/>
      <c r="Z75" s="187"/>
      <c r="AA75" s="188"/>
      <c r="AB75" s="381">
        <f t="shared" ref="AB75:AB103" si="24">SUM(Z75:AA75)</f>
        <v>0</v>
      </c>
      <c r="AC75" s="384">
        <f>'Оцене 1.'!Z75+Z75</f>
        <v>0</v>
      </c>
      <c r="AD75" s="385">
        <f>'Оцене 1.'!AA75+AA75</f>
        <v>0</v>
      </c>
      <c r="AE75" s="111">
        <f t="shared" ref="AE75:AE103" si="25">SUM(AC75:AD75)</f>
        <v>0</v>
      </c>
      <c r="AF75" s="112" t="str">
        <f t="shared" si="20"/>
        <v xml:space="preserve"> </v>
      </c>
      <c r="AG75" s="113" t="str">
        <f t="shared" si="21"/>
        <v xml:space="preserve"> </v>
      </c>
      <c r="AH75" s="159" t="str">
        <f t="shared" si="22"/>
        <v xml:space="preserve"> </v>
      </c>
      <c r="AI75" s="113" t="str">
        <f t="shared" ref="AI75:AI103" si="26">IF(AH75=" "," ",IF(AH75&gt;=4.5,"Одличан",IF(AH75&gt;=3.5,"Врло добар",IF(AH75&gt;=2.5,"Добар",IF(AH75&gt;=1.5,"Довољан",IF(AH75&gt;=1,"Недовољан","Неоцењен"))))))</f>
        <v xml:space="preserve"> </v>
      </c>
      <c r="AK75" s="278" t="str">
        <f t="shared" si="23"/>
        <v xml:space="preserve"> </v>
      </c>
    </row>
    <row r="76" spans="1:37" x14ac:dyDescent="0.2">
      <c r="A76" s="197">
        <v>3</v>
      </c>
      <c r="B76" s="437"/>
      <c r="C76" s="10"/>
      <c r="D76" s="11"/>
      <c r="E76" s="11"/>
      <c r="F76" s="11"/>
      <c r="G76" s="11"/>
      <c r="H76" s="11"/>
      <c r="I76" s="11"/>
      <c r="J76" s="11"/>
      <c r="K76" s="11"/>
      <c r="L76" s="11"/>
      <c r="M76" s="11"/>
      <c r="N76" s="11"/>
      <c r="O76" s="11"/>
      <c r="P76" s="11"/>
      <c r="Q76" s="446"/>
      <c r="R76" s="446"/>
      <c r="S76" s="11"/>
      <c r="T76" s="11"/>
      <c r="U76" s="11"/>
      <c r="V76" s="446"/>
      <c r="W76" s="446"/>
      <c r="X76" s="446"/>
      <c r="Y76" s="12"/>
      <c r="Z76" s="189"/>
      <c r="AA76" s="190"/>
      <c r="AB76" s="379">
        <f t="shared" si="24"/>
        <v>0</v>
      </c>
      <c r="AC76" s="386">
        <f>'Оцене 1.'!Z76+Z76</f>
        <v>0</v>
      </c>
      <c r="AD76" s="387">
        <f>'Оцене 1.'!AA76+AA76</f>
        <v>0</v>
      </c>
      <c r="AE76" s="181">
        <f t="shared" si="25"/>
        <v>0</v>
      </c>
      <c r="AF76" s="182" t="str">
        <f t="shared" si="20"/>
        <v xml:space="preserve"> </v>
      </c>
      <c r="AG76" s="180" t="str">
        <f t="shared" si="21"/>
        <v xml:space="preserve"> </v>
      </c>
      <c r="AH76" s="179" t="str">
        <f t="shared" si="22"/>
        <v xml:space="preserve"> </v>
      </c>
      <c r="AI76" s="180" t="str">
        <f t="shared" si="26"/>
        <v xml:space="preserve"> </v>
      </c>
      <c r="AK76" s="278" t="str">
        <f t="shared" si="23"/>
        <v xml:space="preserve"> </v>
      </c>
    </row>
    <row r="77" spans="1:37" x14ac:dyDescent="0.2">
      <c r="A77" s="196">
        <v>4</v>
      </c>
      <c r="B77" s="436"/>
      <c r="C77" s="107"/>
      <c r="D77" s="108"/>
      <c r="E77" s="108"/>
      <c r="F77" s="108"/>
      <c r="G77" s="108"/>
      <c r="H77" s="108"/>
      <c r="I77" s="108"/>
      <c r="J77" s="108"/>
      <c r="K77" s="108"/>
      <c r="L77" s="108"/>
      <c r="M77" s="108"/>
      <c r="N77" s="108"/>
      <c r="O77" s="108"/>
      <c r="P77" s="108"/>
      <c r="Q77" s="447"/>
      <c r="R77" s="445"/>
      <c r="S77" s="108"/>
      <c r="T77" s="108"/>
      <c r="U77" s="108"/>
      <c r="V77" s="447"/>
      <c r="W77" s="447"/>
      <c r="X77" s="445"/>
      <c r="Y77" s="109"/>
      <c r="Z77" s="187"/>
      <c r="AA77" s="188"/>
      <c r="AB77" s="381">
        <f t="shared" si="24"/>
        <v>0</v>
      </c>
      <c r="AC77" s="384">
        <f>'Оцене 1.'!Z77+Z77</f>
        <v>0</v>
      </c>
      <c r="AD77" s="385">
        <f>'Оцене 1.'!AA77+AA77</f>
        <v>0</v>
      </c>
      <c r="AE77" s="111">
        <f t="shared" si="25"/>
        <v>0</v>
      </c>
      <c r="AF77" s="112" t="str">
        <f t="shared" si="20"/>
        <v xml:space="preserve"> </v>
      </c>
      <c r="AG77" s="113" t="str">
        <f t="shared" si="21"/>
        <v xml:space="preserve"> </v>
      </c>
      <c r="AH77" s="159" t="str">
        <f t="shared" si="22"/>
        <v xml:space="preserve"> </v>
      </c>
      <c r="AI77" s="113" t="str">
        <f t="shared" si="26"/>
        <v xml:space="preserve"> </v>
      </c>
      <c r="AK77" s="278" t="str">
        <f t="shared" si="23"/>
        <v xml:space="preserve"> </v>
      </c>
    </row>
    <row r="78" spans="1:37" x14ac:dyDescent="0.2">
      <c r="A78" s="197">
        <v>5</v>
      </c>
      <c r="B78" s="438"/>
      <c r="C78" s="10"/>
      <c r="D78" s="11"/>
      <c r="E78" s="11"/>
      <c r="F78" s="11"/>
      <c r="G78" s="11"/>
      <c r="H78" s="11"/>
      <c r="I78" s="11"/>
      <c r="J78" s="11"/>
      <c r="K78" s="11"/>
      <c r="L78" s="11"/>
      <c r="M78" s="11"/>
      <c r="N78" s="11"/>
      <c r="O78" s="11"/>
      <c r="P78" s="11"/>
      <c r="Q78" s="446"/>
      <c r="R78" s="446"/>
      <c r="S78" s="11"/>
      <c r="T78" s="11"/>
      <c r="U78" s="11"/>
      <c r="V78" s="446"/>
      <c r="W78" s="446"/>
      <c r="X78" s="446"/>
      <c r="Y78" s="12"/>
      <c r="Z78" s="189"/>
      <c r="AA78" s="190"/>
      <c r="AB78" s="379">
        <f t="shared" si="24"/>
        <v>0</v>
      </c>
      <c r="AC78" s="386">
        <f>'Оцене 1.'!Z78+Z78</f>
        <v>0</v>
      </c>
      <c r="AD78" s="387">
        <f>'Оцене 1.'!AA78+AA78</f>
        <v>0</v>
      </c>
      <c r="AE78" s="180">
        <f t="shared" si="25"/>
        <v>0</v>
      </c>
      <c r="AF78" s="182" t="str">
        <f t="shared" si="20"/>
        <v xml:space="preserve"> </v>
      </c>
      <c r="AG78" s="180" t="str">
        <f t="shared" si="21"/>
        <v xml:space="preserve"> </v>
      </c>
      <c r="AH78" s="179" t="str">
        <f t="shared" si="22"/>
        <v xml:space="preserve"> </v>
      </c>
      <c r="AI78" s="180" t="str">
        <f t="shared" si="26"/>
        <v xml:space="preserve"> </v>
      </c>
      <c r="AK78" s="278" t="str">
        <f t="shared" si="23"/>
        <v xml:space="preserve"> </v>
      </c>
    </row>
    <row r="79" spans="1:37" x14ac:dyDescent="0.2">
      <c r="A79" s="196">
        <v>6</v>
      </c>
      <c r="B79" s="439"/>
      <c r="C79" s="107"/>
      <c r="D79" s="108"/>
      <c r="E79" s="108"/>
      <c r="F79" s="108"/>
      <c r="G79" s="108"/>
      <c r="H79" s="108"/>
      <c r="I79" s="108"/>
      <c r="J79" s="108"/>
      <c r="K79" s="108"/>
      <c r="L79" s="108"/>
      <c r="M79" s="108"/>
      <c r="N79" s="108"/>
      <c r="O79" s="108"/>
      <c r="P79" s="108"/>
      <c r="Q79" s="447"/>
      <c r="R79" s="445"/>
      <c r="S79" s="108"/>
      <c r="T79" s="108"/>
      <c r="U79" s="108"/>
      <c r="V79" s="447"/>
      <c r="W79" s="447"/>
      <c r="X79" s="445"/>
      <c r="Y79" s="109"/>
      <c r="Z79" s="187"/>
      <c r="AA79" s="188"/>
      <c r="AB79" s="381">
        <f t="shared" si="24"/>
        <v>0</v>
      </c>
      <c r="AC79" s="384">
        <f>'Оцене 1.'!Z79+Z79</f>
        <v>0</v>
      </c>
      <c r="AD79" s="385">
        <f>'Оцене 1.'!AA79+AA79</f>
        <v>0</v>
      </c>
      <c r="AE79" s="114">
        <f t="shared" si="25"/>
        <v>0</v>
      </c>
      <c r="AF79" s="112" t="str">
        <f t="shared" si="20"/>
        <v xml:space="preserve"> </v>
      </c>
      <c r="AG79" s="113" t="str">
        <f t="shared" si="21"/>
        <v xml:space="preserve"> </v>
      </c>
      <c r="AH79" s="159" t="str">
        <f t="shared" si="22"/>
        <v xml:space="preserve"> </v>
      </c>
      <c r="AI79" s="113" t="str">
        <f t="shared" si="26"/>
        <v xml:space="preserve"> </v>
      </c>
      <c r="AK79" s="278" t="str">
        <f t="shared" si="23"/>
        <v xml:space="preserve"> </v>
      </c>
    </row>
    <row r="80" spans="1:37" x14ac:dyDescent="0.2">
      <c r="A80" s="197">
        <v>7</v>
      </c>
      <c r="B80" s="438"/>
      <c r="C80" s="10"/>
      <c r="D80" s="11"/>
      <c r="E80" s="11"/>
      <c r="F80" s="11"/>
      <c r="G80" s="11"/>
      <c r="H80" s="11"/>
      <c r="I80" s="11"/>
      <c r="J80" s="11"/>
      <c r="K80" s="11"/>
      <c r="L80" s="11"/>
      <c r="M80" s="11"/>
      <c r="N80" s="11"/>
      <c r="O80" s="11"/>
      <c r="P80" s="11"/>
      <c r="Q80" s="446"/>
      <c r="R80" s="446"/>
      <c r="S80" s="11"/>
      <c r="T80" s="11"/>
      <c r="U80" s="11"/>
      <c r="V80" s="446"/>
      <c r="W80" s="446"/>
      <c r="X80" s="446"/>
      <c r="Y80" s="12"/>
      <c r="Z80" s="189"/>
      <c r="AA80" s="191"/>
      <c r="AB80" s="379">
        <f t="shared" si="24"/>
        <v>0</v>
      </c>
      <c r="AC80" s="386">
        <f>'Оцене 1.'!Z80+Z80</f>
        <v>0</v>
      </c>
      <c r="AD80" s="388">
        <f>'Оцене 1.'!AA80+AA80</f>
        <v>0</v>
      </c>
      <c r="AE80" s="181">
        <f t="shared" si="25"/>
        <v>0</v>
      </c>
      <c r="AF80" s="182" t="str">
        <f t="shared" si="20"/>
        <v xml:space="preserve"> </v>
      </c>
      <c r="AG80" s="180" t="str">
        <f t="shared" si="21"/>
        <v xml:space="preserve"> </v>
      </c>
      <c r="AH80" s="179" t="str">
        <f t="shared" si="22"/>
        <v xml:space="preserve"> </v>
      </c>
      <c r="AI80" s="180" t="str">
        <f t="shared" si="26"/>
        <v xml:space="preserve"> </v>
      </c>
      <c r="AK80" s="278" t="str">
        <f t="shared" si="23"/>
        <v xml:space="preserve"> </v>
      </c>
    </row>
    <row r="81" spans="1:37" x14ac:dyDescent="0.2">
      <c r="A81" s="196">
        <v>8</v>
      </c>
      <c r="B81" s="439"/>
      <c r="C81" s="107"/>
      <c r="D81" s="108"/>
      <c r="E81" s="108"/>
      <c r="F81" s="108"/>
      <c r="G81" s="108"/>
      <c r="H81" s="108"/>
      <c r="I81" s="108"/>
      <c r="J81" s="108"/>
      <c r="K81" s="108"/>
      <c r="L81" s="108"/>
      <c r="M81" s="108"/>
      <c r="N81" s="108"/>
      <c r="O81" s="108"/>
      <c r="P81" s="108"/>
      <c r="Q81" s="447"/>
      <c r="R81" s="445"/>
      <c r="S81" s="108"/>
      <c r="T81" s="108"/>
      <c r="U81" s="108"/>
      <c r="V81" s="447"/>
      <c r="W81" s="447"/>
      <c r="X81" s="445"/>
      <c r="Y81" s="109"/>
      <c r="Z81" s="187"/>
      <c r="AA81" s="188"/>
      <c r="AB81" s="381">
        <f t="shared" si="24"/>
        <v>0</v>
      </c>
      <c r="AC81" s="384">
        <f>'Оцене 1.'!Z81+Z81</f>
        <v>0</v>
      </c>
      <c r="AD81" s="385">
        <f>'Оцене 1.'!AA81+AA81</f>
        <v>0</v>
      </c>
      <c r="AE81" s="111">
        <f t="shared" si="25"/>
        <v>0</v>
      </c>
      <c r="AF81" s="112" t="str">
        <f t="shared" si="20"/>
        <v xml:space="preserve"> </v>
      </c>
      <c r="AG81" s="113" t="str">
        <f t="shared" si="21"/>
        <v xml:space="preserve"> </v>
      </c>
      <c r="AH81" s="159" t="str">
        <f t="shared" si="22"/>
        <v xml:space="preserve"> </v>
      </c>
      <c r="AI81" s="113" t="str">
        <f t="shared" si="26"/>
        <v xml:space="preserve"> </v>
      </c>
      <c r="AK81" s="278" t="str">
        <f t="shared" si="23"/>
        <v xml:space="preserve"> </v>
      </c>
    </row>
    <row r="82" spans="1:37" x14ac:dyDescent="0.2">
      <c r="A82" s="197">
        <v>9</v>
      </c>
      <c r="B82" s="438"/>
      <c r="C82" s="10"/>
      <c r="D82" s="11"/>
      <c r="E82" s="11"/>
      <c r="F82" s="11"/>
      <c r="G82" s="11"/>
      <c r="H82" s="11"/>
      <c r="I82" s="11"/>
      <c r="J82" s="11"/>
      <c r="K82" s="11"/>
      <c r="L82" s="11"/>
      <c r="M82" s="11"/>
      <c r="N82" s="11"/>
      <c r="O82" s="11"/>
      <c r="P82" s="11"/>
      <c r="Q82" s="446"/>
      <c r="R82" s="446"/>
      <c r="S82" s="11"/>
      <c r="T82" s="11"/>
      <c r="U82" s="11"/>
      <c r="V82" s="446"/>
      <c r="W82" s="446"/>
      <c r="X82" s="446"/>
      <c r="Y82" s="12"/>
      <c r="Z82" s="189"/>
      <c r="AA82" s="191"/>
      <c r="AB82" s="379">
        <f t="shared" si="24"/>
        <v>0</v>
      </c>
      <c r="AC82" s="386">
        <f>'Оцене 1.'!Z82+Z82</f>
        <v>0</v>
      </c>
      <c r="AD82" s="388">
        <f>'Оцене 1.'!AA82+AA82</f>
        <v>0</v>
      </c>
      <c r="AE82" s="181">
        <f t="shared" si="25"/>
        <v>0</v>
      </c>
      <c r="AF82" s="182" t="str">
        <f t="shared" si="20"/>
        <v xml:space="preserve"> </v>
      </c>
      <c r="AG82" s="180" t="str">
        <f t="shared" si="21"/>
        <v xml:space="preserve"> </v>
      </c>
      <c r="AH82" s="179" t="str">
        <f t="shared" si="22"/>
        <v xml:space="preserve"> </v>
      </c>
      <c r="AI82" s="180" t="str">
        <f t="shared" si="26"/>
        <v xml:space="preserve"> </v>
      </c>
      <c r="AK82" s="278" t="str">
        <f t="shared" si="23"/>
        <v xml:space="preserve"> </v>
      </c>
    </row>
    <row r="83" spans="1:37" x14ac:dyDescent="0.2">
      <c r="A83" s="196">
        <v>10</v>
      </c>
      <c r="B83" s="439"/>
      <c r="C83" s="107"/>
      <c r="D83" s="108"/>
      <c r="E83" s="108"/>
      <c r="F83" s="108"/>
      <c r="G83" s="108"/>
      <c r="H83" s="108"/>
      <c r="I83" s="108"/>
      <c r="J83" s="108"/>
      <c r="K83" s="108"/>
      <c r="L83" s="108"/>
      <c r="M83" s="108"/>
      <c r="N83" s="108"/>
      <c r="O83" s="108"/>
      <c r="P83" s="108"/>
      <c r="Q83" s="447"/>
      <c r="R83" s="445"/>
      <c r="S83" s="108"/>
      <c r="T83" s="108"/>
      <c r="U83" s="108"/>
      <c r="V83" s="447"/>
      <c r="W83" s="447"/>
      <c r="X83" s="445"/>
      <c r="Y83" s="109"/>
      <c r="Z83" s="187"/>
      <c r="AA83" s="188"/>
      <c r="AB83" s="381">
        <f t="shared" si="24"/>
        <v>0</v>
      </c>
      <c r="AC83" s="384">
        <f>'Оцене 1.'!Z83+Z83</f>
        <v>0</v>
      </c>
      <c r="AD83" s="385">
        <f>'Оцене 1.'!AA83+AA83</f>
        <v>0</v>
      </c>
      <c r="AE83" s="111">
        <f t="shared" si="25"/>
        <v>0</v>
      </c>
      <c r="AF83" s="112" t="str">
        <f t="shared" si="20"/>
        <v xml:space="preserve"> </v>
      </c>
      <c r="AG83" s="113" t="str">
        <f t="shared" si="21"/>
        <v xml:space="preserve"> </v>
      </c>
      <c r="AH83" s="159" t="str">
        <f t="shared" si="22"/>
        <v xml:space="preserve"> </v>
      </c>
      <c r="AI83" s="113" t="str">
        <f t="shared" si="26"/>
        <v xml:space="preserve"> </v>
      </c>
      <c r="AK83" s="278" t="str">
        <f t="shared" si="23"/>
        <v xml:space="preserve"> </v>
      </c>
    </row>
    <row r="84" spans="1:37" x14ac:dyDescent="0.2">
      <c r="A84" s="197">
        <v>11</v>
      </c>
      <c r="B84" s="438"/>
      <c r="C84" s="10"/>
      <c r="D84" s="11"/>
      <c r="E84" s="11"/>
      <c r="F84" s="11"/>
      <c r="G84" s="11"/>
      <c r="H84" s="11"/>
      <c r="I84" s="11"/>
      <c r="J84" s="11"/>
      <c r="K84" s="11"/>
      <c r="L84" s="11"/>
      <c r="M84" s="11"/>
      <c r="N84" s="11"/>
      <c r="O84" s="11"/>
      <c r="P84" s="11"/>
      <c r="Q84" s="446"/>
      <c r="R84" s="446"/>
      <c r="S84" s="11"/>
      <c r="T84" s="11"/>
      <c r="U84" s="11"/>
      <c r="V84" s="446"/>
      <c r="W84" s="446"/>
      <c r="X84" s="446"/>
      <c r="Y84" s="12"/>
      <c r="Z84" s="189"/>
      <c r="AA84" s="191"/>
      <c r="AB84" s="379">
        <f t="shared" si="24"/>
        <v>0</v>
      </c>
      <c r="AC84" s="386">
        <f>'Оцене 1.'!Z84+Z84</f>
        <v>0</v>
      </c>
      <c r="AD84" s="388">
        <f>'Оцене 1.'!AA84+AA84</f>
        <v>0</v>
      </c>
      <c r="AE84" s="181">
        <f t="shared" si="25"/>
        <v>0</v>
      </c>
      <c r="AF84" s="182" t="str">
        <f t="shared" si="20"/>
        <v xml:space="preserve"> </v>
      </c>
      <c r="AG84" s="180" t="str">
        <f t="shared" si="21"/>
        <v xml:space="preserve"> </v>
      </c>
      <c r="AH84" s="179" t="str">
        <f t="shared" si="22"/>
        <v xml:space="preserve"> </v>
      </c>
      <c r="AI84" s="180" t="str">
        <f t="shared" si="26"/>
        <v xml:space="preserve"> </v>
      </c>
      <c r="AK84" s="278" t="str">
        <f t="shared" si="23"/>
        <v xml:space="preserve"> </v>
      </c>
    </row>
    <row r="85" spans="1:37" x14ac:dyDescent="0.2">
      <c r="A85" s="196">
        <v>12</v>
      </c>
      <c r="B85" s="439"/>
      <c r="C85" s="107"/>
      <c r="D85" s="108"/>
      <c r="E85" s="108"/>
      <c r="F85" s="108"/>
      <c r="G85" s="108"/>
      <c r="H85" s="108"/>
      <c r="I85" s="108"/>
      <c r="J85" s="108"/>
      <c r="K85" s="108"/>
      <c r="L85" s="108"/>
      <c r="M85" s="108"/>
      <c r="N85" s="108"/>
      <c r="O85" s="108"/>
      <c r="P85" s="108"/>
      <c r="Q85" s="447"/>
      <c r="R85" s="445"/>
      <c r="S85" s="108"/>
      <c r="T85" s="108"/>
      <c r="U85" s="108"/>
      <c r="V85" s="447"/>
      <c r="W85" s="447"/>
      <c r="X85" s="445"/>
      <c r="Y85" s="109"/>
      <c r="Z85" s="187"/>
      <c r="AA85" s="188"/>
      <c r="AB85" s="381">
        <f t="shared" si="24"/>
        <v>0</v>
      </c>
      <c r="AC85" s="384">
        <f>'Оцене 1.'!Z85+Z85</f>
        <v>0</v>
      </c>
      <c r="AD85" s="385">
        <f>'Оцене 1.'!AA85+AA85</f>
        <v>0</v>
      </c>
      <c r="AE85" s="113">
        <f t="shared" si="25"/>
        <v>0</v>
      </c>
      <c r="AF85" s="112" t="str">
        <f t="shared" si="20"/>
        <v xml:space="preserve"> </v>
      </c>
      <c r="AG85" s="113" t="str">
        <f t="shared" si="21"/>
        <v xml:space="preserve"> </v>
      </c>
      <c r="AH85" s="159" t="str">
        <f t="shared" si="22"/>
        <v xml:space="preserve"> </v>
      </c>
      <c r="AI85" s="113" t="str">
        <f t="shared" si="26"/>
        <v xml:space="preserve"> </v>
      </c>
      <c r="AK85" s="278" t="str">
        <f t="shared" si="23"/>
        <v xml:space="preserve"> </v>
      </c>
    </row>
    <row r="86" spans="1:37" x14ac:dyDescent="0.2">
      <c r="A86" s="197">
        <v>13</v>
      </c>
      <c r="B86" s="438"/>
      <c r="C86" s="10"/>
      <c r="D86" s="11"/>
      <c r="E86" s="11"/>
      <c r="F86" s="11"/>
      <c r="G86" s="11"/>
      <c r="H86" s="11"/>
      <c r="I86" s="11"/>
      <c r="J86" s="11"/>
      <c r="K86" s="11"/>
      <c r="L86" s="11"/>
      <c r="M86" s="11"/>
      <c r="N86" s="11"/>
      <c r="O86" s="11"/>
      <c r="P86" s="11"/>
      <c r="Q86" s="446"/>
      <c r="R86" s="446"/>
      <c r="S86" s="11"/>
      <c r="T86" s="11"/>
      <c r="U86" s="11"/>
      <c r="V86" s="446"/>
      <c r="W86" s="446"/>
      <c r="X86" s="446"/>
      <c r="Y86" s="12"/>
      <c r="Z86" s="189"/>
      <c r="AA86" s="191"/>
      <c r="AB86" s="379">
        <f t="shared" si="24"/>
        <v>0</v>
      </c>
      <c r="AC86" s="386">
        <f>'Оцене 1.'!Z86+Z86</f>
        <v>0</v>
      </c>
      <c r="AD86" s="388">
        <f>'Оцене 1.'!AA86+AA86</f>
        <v>0</v>
      </c>
      <c r="AE86" s="180">
        <f t="shared" si="25"/>
        <v>0</v>
      </c>
      <c r="AF86" s="182" t="str">
        <f t="shared" si="20"/>
        <v xml:space="preserve"> </v>
      </c>
      <c r="AG86" s="180" t="str">
        <f t="shared" si="21"/>
        <v xml:space="preserve"> </v>
      </c>
      <c r="AH86" s="179" t="str">
        <f t="shared" si="22"/>
        <v xml:space="preserve"> </v>
      </c>
      <c r="AI86" s="183" t="str">
        <f t="shared" si="26"/>
        <v xml:space="preserve"> </v>
      </c>
      <c r="AK86" s="278" t="str">
        <f t="shared" si="23"/>
        <v xml:space="preserve"> </v>
      </c>
    </row>
    <row r="87" spans="1:37" x14ac:dyDescent="0.2">
      <c r="A87" s="196">
        <v>14</v>
      </c>
      <c r="B87" s="439"/>
      <c r="C87" s="107"/>
      <c r="D87" s="108"/>
      <c r="E87" s="108"/>
      <c r="F87" s="108"/>
      <c r="G87" s="108"/>
      <c r="H87" s="108"/>
      <c r="I87" s="108"/>
      <c r="J87" s="108"/>
      <c r="K87" s="108"/>
      <c r="L87" s="108"/>
      <c r="M87" s="108"/>
      <c r="N87" s="108"/>
      <c r="O87" s="108"/>
      <c r="P87" s="108"/>
      <c r="Q87" s="447"/>
      <c r="R87" s="445"/>
      <c r="S87" s="108"/>
      <c r="T87" s="108"/>
      <c r="U87" s="108"/>
      <c r="V87" s="447"/>
      <c r="W87" s="447"/>
      <c r="X87" s="445"/>
      <c r="Y87" s="109"/>
      <c r="Z87" s="187"/>
      <c r="AA87" s="188"/>
      <c r="AB87" s="381">
        <f t="shared" si="24"/>
        <v>0</v>
      </c>
      <c r="AC87" s="384">
        <f>'Оцене 1.'!Z87+Z87</f>
        <v>0</v>
      </c>
      <c r="AD87" s="385">
        <f>'Оцене 1.'!AA87+AA87</f>
        <v>0</v>
      </c>
      <c r="AE87" s="114">
        <f t="shared" si="25"/>
        <v>0</v>
      </c>
      <c r="AF87" s="112" t="str">
        <f t="shared" si="20"/>
        <v xml:space="preserve"> </v>
      </c>
      <c r="AG87" s="113" t="str">
        <f t="shared" si="21"/>
        <v xml:space="preserve"> </v>
      </c>
      <c r="AH87" s="159" t="str">
        <f t="shared" si="22"/>
        <v xml:space="preserve"> </v>
      </c>
      <c r="AI87" s="111" t="str">
        <f t="shared" si="26"/>
        <v xml:space="preserve"> </v>
      </c>
      <c r="AK87" s="278" t="str">
        <f t="shared" si="23"/>
        <v xml:space="preserve"> </v>
      </c>
    </row>
    <row r="88" spans="1:37" x14ac:dyDescent="0.2">
      <c r="A88" s="197">
        <v>15</v>
      </c>
      <c r="B88" s="438"/>
      <c r="C88" s="10"/>
      <c r="D88" s="11"/>
      <c r="E88" s="11"/>
      <c r="F88" s="11"/>
      <c r="G88" s="11"/>
      <c r="H88" s="11"/>
      <c r="I88" s="11"/>
      <c r="J88" s="11"/>
      <c r="K88" s="11"/>
      <c r="L88" s="11"/>
      <c r="M88" s="11"/>
      <c r="N88" s="11"/>
      <c r="O88" s="11"/>
      <c r="P88" s="11"/>
      <c r="Q88" s="446"/>
      <c r="R88" s="446"/>
      <c r="S88" s="11"/>
      <c r="T88" s="11"/>
      <c r="U88" s="11"/>
      <c r="V88" s="446"/>
      <c r="W88" s="446"/>
      <c r="X88" s="446"/>
      <c r="Y88" s="12"/>
      <c r="Z88" s="189"/>
      <c r="AA88" s="191"/>
      <c r="AB88" s="379">
        <f t="shared" si="24"/>
        <v>0</v>
      </c>
      <c r="AC88" s="386">
        <f>'Оцене 1.'!Z88+Z88</f>
        <v>0</v>
      </c>
      <c r="AD88" s="388">
        <f>'Оцене 1.'!AA88+AA88</f>
        <v>0</v>
      </c>
      <c r="AE88" s="181">
        <f t="shared" si="25"/>
        <v>0</v>
      </c>
      <c r="AF88" s="182" t="str">
        <f t="shared" si="20"/>
        <v xml:space="preserve"> </v>
      </c>
      <c r="AG88" s="180" t="str">
        <f t="shared" si="21"/>
        <v xml:space="preserve"> </v>
      </c>
      <c r="AH88" s="179" t="str">
        <f t="shared" si="22"/>
        <v xml:space="preserve"> </v>
      </c>
      <c r="AI88" s="181" t="str">
        <f t="shared" si="26"/>
        <v xml:space="preserve"> </v>
      </c>
      <c r="AK88" s="278" t="str">
        <f t="shared" si="23"/>
        <v xml:space="preserve"> </v>
      </c>
    </row>
    <row r="89" spans="1:37" x14ac:dyDescent="0.2">
      <c r="A89" s="196">
        <v>16</v>
      </c>
      <c r="B89" s="439"/>
      <c r="C89" s="107"/>
      <c r="D89" s="108"/>
      <c r="E89" s="108"/>
      <c r="F89" s="108"/>
      <c r="G89" s="108"/>
      <c r="H89" s="108"/>
      <c r="I89" s="108"/>
      <c r="J89" s="108"/>
      <c r="K89" s="108"/>
      <c r="L89" s="108"/>
      <c r="M89" s="108"/>
      <c r="N89" s="108"/>
      <c r="O89" s="108"/>
      <c r="P89" s="108"/>
      <c r="Q89" s="447"/>
      <c r="R89" s="445"/>
      <c r="S89" s="108"/>
      <c r="T89" s="108"/>
      <c r="U89" s="108"/>
      <c r="V89" s="447"/>
      <c r="W89" s="447"/>
      <c r="X89" s="445"/>
      <c r="Y89" s="109"/>
      <c r="Z89" s="187"/>
      <c r="AA89" s="188"/>
      <c r="AB89" s="381">
        <f t="shared" si="24"/>
        <v>0</v>
      </c>
      <c r="AC89" s="384">
        <f>'Оцене 1.'!Z89+Z89</f>
        <v>0</v>
      </c>
      <c r="AD89" s="385">
        <f>'Оцене 1.'!AA89+AA89</f>
        <v>0</v>
      </c>
      <c r="AE89" s="111">
        <f t="shared" si="25"/>
        <v>0</v>
      </c>
      <c r="AF89" s="112" t="str">
        <f t="shared" si="20"/>
        <v xml:space="preserve"> </v>
      </c>
      <c r="AG89" s="113" t="str">
        <f t="shared" si="21"/>
        <v xml:space="preserve"> </v>
      </c>
      <c r="AH89" s="159" t="str">
        <f t="shared" si="22"/>
        <v xml:space="preserve"> </v>
      </c>
      <c r="AI89" s="111" t="str">
        <f t="shared" si="26"/>
        <v xml:space="preserve"> </v>
      </c>
      <c r="AK89" s="278" t="str">
        <f t="shared" si="23"/>
        <v xml:space="preserve"> </v>
      </c>
    </row>
    <row r="90" spans="1:37" x14ac:dyDescent="0.2">
      <c r="A90" s="197">
        <v>17</v>
      </c>
      <c r="B90" s="438"/>
      <c r="C90" s="10"/>
      <c r="D90" s="11"/>
      <c r="E90" s="11"/>
      <c r="F90" s="11"/>
      <c r="G90" s="11"/>
      <c r="H90" s="11"/>
      <c r="I90" s="11"/>
      <c r="J90" s="11"/>
      <c r="K90" s="11"/>
      <c r="L90" s="11"/>
      <c r="M90" s="11"/>
      <c r="N90" s="11"/>
      <c r="O90" s="11"/>
      <c r="P90" s="11"/>
      <c r="Q90" s="446"/>
      <c r="R90" s="446"/>
      <c r="S90" s="11"/>
      <c r="T90" s="11"/>
      <c r="U90" s="11"/>
      <c r="V90" s="446"/>
      <c r="W90" s="446"/>
      <c r="X90" s="446"/>
      <c r="Y90" s="12"/>
      <c r="Z90" s="189"/>
      <c r="AA90" s="191"/>
      <c r="AB90" s="379">
        <f t="shared" si="24"/>
        <v>0</v>
      </c>
      <c r="AC90" s="389">
        <f>'Оцене 1.'!Z90+Z90</f>
        <v>0</v>
      </c>
      <c r="AD90" s="387">
        <f>'Оцене 1.'!AA90+AA90</f>
        <v>0</v>
      </c>
      <c r="AE90" s="181">
        <f t="shared" si="25"/>
        <v>0</v>
      </c>
      <c r="AF90" s="182" t="str">
        <f t="shared" si="20"/>
        <v xml:space="preserve"> </v>
      </c>
      <c r="AG90" s="180" t="str">
        <f t="shared" si="21"/>
        <v xml:space="preserve"> </v>
      </c>
      <c r="AH90" s="179" t="str">
        <f t="shared" si="22"/>
        <v xml:space="preserve"> </v>
      </c>
      <c r="AI90" s="181" t="str">
        <f t="shared" si="26"/>
        <v xml:space="preserve"> </v>
      </c>
      <c r="AK90" s="278" t="str">
        <f t="shared" si="23"/>
        <v xml:space="preserve"> </v>
      </c>
    </row>
    <row r="91" spans="1:37" x14ac:dyDescent="0.2">
      <c r="A91" s="196">
        <v>18</v>
      </c>
      <c r="B91" s="439"/>
      <c r="C91" s="107"/>
      <c r="D91" s="108"/>
      <c r="E91" s="108"/>
      <c r="F91" s="108"/>
      <c r="G91" s="108"/>
      <c r="H91" s="108"/>
      <c r="I91" s="108"/>
      <c r="J91" s="108"/>
      <c r="K91" s="108"/>
      <c r="L91" s="108"/>
      <c r="M91" s="108"/>
      <c r="N91" s="108"/>
      <c r="O91" s="108"/>
      <c r="P91" s="108"/>
      <c r="Q91" s="447"/>
      <c r="R91" s="445"/>
      <c r="S91" s="108"/>
      <c r="T91" s="108"/>
      <c r="U91" s="108"/>
      <c r="V91" s="447"/>
      <c r="W91" s="447"/>
      <c r="X91" s="445"/>
      <c r="Y91" s="109"/>
      <c r="Z91" s="187"/>
      <c r="AA91" s="188"/>
      <c r="AB91" s="381">
        <f t="shared" si="24"/>
        <v>0</v>
      </c>
      <c r="AC91" s="390">
        <f>'Оцене 1.'!Z91+Z91</f>
        <v>0</v>
      </c>
      <c r="AD91" s="385">
        <f>'Оцене 1.'!AA91+AA91</f>
        <v>0</v>
      </c>
      <c r="AE91" s="113">
        <f t="shared" si="25"/>
        <v>0</v>
      </c>
      <c r="AF91" s="112" t="str">
        <f t="shared" si="20"/>
        <v xml:space="preserve"> </v>
      </c>
      <c r="AG91" s="113" t="str">
        <f t="shared" si="21"/>
        <v xml:space="preserve"> </v>
      </c>
      <c r="AH91" s="159" t="str">
        <f t="shared" si="22"/>
        <v xml:space="preserve"> </v>
      </c>
      <c r="AI91" s="111" t="str">
        <f t="shared" si="26"/>
        <v xml:space="preserve"> </v>
      </c>
      <c r="AK91" s="278" t="str">
        <f t="shared" si="23"/>
        <v xml:space="preserve"> </v>
      </c>
    </row>
    <row r="92" spans="1:37" x14ac:dyDescent="0.2">
      <c r="A92" s="197">
        <v>19</v>
      </c>
      <c r="B92" s="438"/>
      <c r="C92" s="10"/>
      <c r="D92" s="11"/>
      <c r="E92" s="11"/>
      <c r="F92" s="11"/>
      <c r="G92" s="11"/>
      <c r="H92" s="11"/>
      <c r="I92" s="11"/>
      <c r="J92" s="11"/>
      <c r="K92" s="11"/>
      <c r="L92" s="11"/>
      <c r="M92" s="11"/>
      <c r="N92" s="11"/>
      <c r="O92" s="11"/>
      <c r="P92" s="11"/>
      <c r="Q92" s="446"/>
      <c r="R92" s="446"/>
      <c r="S92" s="11"/>
      <c r="T92" s="11"/>
      <c r="U92" s="11"/>
      <c r="V92" s="446"/>
      <c r="W92" s="446"/>
      <c r="X92" s="446"/>
      <c r="Y92" s="12"/>
      <c r="Z92" s="189"/>
      <c r="AA92" s="191"/>
      <c r="AB92" s="379">
        <f t="shared" si="24"/>
        <v>0</v>
      </c>
      <c r="AC92" s="389">
        <f>'Оцене 1.'!Z92+Z92</f>
        <v>0</v>
      </c>
      <c r="AD92" s="388">
        <f>'Оцене 1.'!AA92+AA92</f>
        <v>0</v>
      </c>
      <c r="AE92" s="183">
        <f t="shared" si="25"/>
        <v>0</v>
      </c>
      <c r="AF92" s="182" t="str">
        <f t="shared" si="20"/>
        <v xml:space="preserve"> </v>
      </c>
      <c r="AG92" s="180" t="str">
        <f t="shared" si="21"/>
        <v xml:space="preserve"> </v>
      </c>
      <c r="AH92" s="179" t="str">
        <f t="shared" si="22"/>
        <v xml:space="preserve"> </v>
      </c>
      <c r="AI92" s="180" t="str">
        <f t="shared" si="26"/>
        <v xml:space="preserve"> </v>
      </c>
      <c r="AK92" s="278" t="str">
        <f t="shared" si="23"/>
        <v xml:space="preserve"> </v>
      </c>
    </row>
    <row r="93" spans="1:37" x14ac:dyDescent="0.2">
      <c r="A93" s="196">
        <v>20</v>
      </c>
      <c r="B93" s="439"/>
      <c r="C93" s="107"/>
      <c r="D93" s="108"/>
      <c r="E93" s="108"/>
      <c r="F93" s="108"/>
      <c r="G93" s="108"/>
      <c r="H93" s="108"/>
      <c r="I93" s="108"/>
      <c r="J93" s="108"/>
      <c r="K93" s="108"/>
      <c r="L93" s="108"/>
      <c r="M93" s="108"/>
      <c r="N93" s="108"/>
      <c r="O93" s="108"/>
      <c r="P93" s="108"/>
      <c r="Q93" s="447"/>
      <c r="R93" s="445"/>
      <c r="S93" s="108"/>
      <c r="T93" s="108"/>
      <c r="U93" s="108"/>
      <c r="V93" s="447"/>
      <c r="W93" s="447"/>
      <c r="X93" s="445"/>
      <c r="Y93" s="109"/>
      <c r="Z93" s="187"/>
      <c r="AA93" s="188"/>
      <c r="AB93" s="381">
        <f t="shared" si="24"/>
        <v>0</v>
      </c>
      <c r="AC93" s="390">
        <f>'Оцене 1.'!Z93+Z93</f>
        <v>0</v>
      </c>
      <c r="AD93" s="385">
        <f>'Оцене 1.'!AA93+AA93</f>
        <v>0</v>
      </c>
      <c r="AE93" s="111">
        <f t="shared" si="25"/>
        <v>0</v>
      </c>
      <c r="AF93" s="112" t="str">
        <f t="shared" si="20"/>
        <v xml:space="preserve"> </v>
      </c>
      <c r="AG93" s="113" t="str">
        <f t="shared" si="21"/>
        <v xml:space="preserve"> </v>
      </c>
      <c r="AH93" s="159" t="str">
        <f t="shared" si="22"/>
        <v xml:space="preserve"> </v>
      </c>
      <c r="AI93" s="114" t="str">
        <f t="shared" si="26"/>
        <v xml:space="preserve"> </v>
      </c>
      <c r="AK93" s="278" t="str">
        <f t="shared" si="23"/>
        <v xml:space="preserve"> </v>
      </c>
    </row>
    <row r="94" spans="1:37" x14ac:dyDescent="0.2">
      <c r="A94" s="197">
        <v>21</v>
      </c>
      <c r="B94" s="438"/>
      <c r="C94" s="10"/>
      <c r="D94" s="11"/>
      <c r="E94" s="11"/>
      <c r="F94" s="11"/>
      <c r="G94" s="11"/>
      <c r="H94" s="11"/>
      <c r="I94" s="11"/>
      <c r="J94" s="11"/>
      <c r="K94" s="11"/>
      <c r="L94" s="11"/>
      <c r="M94" s="11"/>
      <c r="N94" s="11"/>
      <c r="O94" s="11"/>
      <c r="P94" s="11"/>
      <c r="Q94" s="446"/>
      <c r="R94" s="446"/>
      <c r="S94" s="11"/>
      <c r="T94" s="11"/>
      <c r="U94" s="11"/>
      <c r="V94" s="446"/>
      <c r="W94" s="446"/>
      <c r="X94" s="446"/>
      <c r="Y94" s="12"/>
      <c r="Z94" s="189"/>
      <c r="AA94" s="191"/>
      <c r="AB94" s="379">
        <f t="shared" si="24"/>
        <v>0</v>
      </c>
      <c r="AC94" s="389">
        <f>'Оцене 1.'!Z94+Z94</f>
        <v>0</v>
      </c>
      <c r="AD94" s="388">
        <f>'Оцене 1.'!AA94+AA94</f>
        <v>0</v>
      </c>
      <c r="AE94" s="180">
        <f t="shared" si="25"/>
        <v>0</v>
      </c>
      <c r="AF94" s="182" t="str">
        <f t="shared" si="20"/>
        <v xml:space="preserve"> </v>
      </c>
      <c r="AG94" s="180" t="str">
        <f t="shared" si="21"/>
        <v xml:space="preserve"> </v>
      </c>
      <c r="AH94" s="179" t="str">
        <f t="shared" si="22"/>
        <v xml:space="preserve"> </v>
      </c>
      <c r="AI94" s="181" t="str">
        <f t="shared" si="26"/>
        <v xml:space="preserve"> </v>
      </c>
      <c r="AK94" s="278" t="str">
        <f t="shared" si="23"/>
        <v xml:space="preserve"> </v>
      </c>
    </row>
    <row r="95" spans="1:37" x14ac:dyDescent="0.2">
      <c r="A95" s="196">
        <v>22</v>
      </c>
      <c r="B95" s="439"/>
      <c r="C95" s="107"/>
      <c r="D95" s="108"/>
      <c r="E95" s="108"/>
      <c r="F95" s="108"/>
      <c r="G95" s="108"/>
      <c r="H95" s="108"/>
      <c r="I95" s="108"/>
      <c r="J95" s="108"/>
      <c r="K95" s="108"/>
      <c r="L95" s="108"/>
      <c r="M95" s="108"/>
      <c r="N95" s="108"/>
      <c r="O95" s="108"/>
      <c r="P95" s="108"/>
      <c r="Q95" s="447"/>
      <c r="R95" s="445"/>
      <c r="S95" s="108"/>
      <c r="T95" s="108"/>
      <c r="U95" s="108"/>
      <c r="V95" s="447"/>
      <c r="W95" s="447"/>
      <c r="X95" s="445"/>
      <c r="Y95" s="109"/>
      <c r="Z95" s="187"/>
      <c r="AA95" s="188"/>
      <c r="AB95" s="381">
        <f t="shared" si="24"/>
        <v>0</v>
      </c>
      <c r="AC95" s="390">
        <f>'Оцене 1.'!Z95+Z95</f>
        <v>0</v>
      </c>
      <c r="AD95" s="385">
        <f>'Оцене 1.'!AA95+AA95</f>
        <v>0</v>
      </c>
      <c r="AE95" s="114">
        <f t="shared" si="25"/>
        <v>0</v>
      </c>
      <c r="AF95" s="112" t="str">
        <f t="shared" si="20"/>
        <v xml:space="preserve"> </v>
      </c>
      <c r="AG95" s="113" t="str">
        <f t="shared" si="21"/>
        <v xml:space="preserve"> </v>
      </c>
      <c r="AH95" s="159" t="str">
        <f t="shared" si="22"/>
        <v xml:space="preserve"> </v>
      </c>
      <c r="AI95" s="113" t="str">
        <f t="shared" si="26"/>
        <v xml:space="preserve"> </v>
      </c>
      <c r="AK95" s="278" t="str">
        <f t="shared" si="23"/>
        <v xml:space="preserve"> </v>
      </c>
    </row>
    <row r="96" spans="1:37" x14ac:dyDescent="0.2">
      <c r="A96" s="197">
        <v>23</v>
      </c>
      <c r="B96" s="219"/>
      <c r="C96" s="10"/>
      <c r="D96" s="11"/>
      <c r="E96" s="11"/>
      <c r="F96" s="11"/>
      <c r="G96" s="11"/>
      <c r="H96" s="11"/>
      <c r="I96" s="11"/>
      <c r="J96" s="11"/>
      <c r="K96" s="11"/>
      <c r="L96" s="11"/>
      <c r="M96" s="11"/>
      <c r="N96" s="11"/>
      <c r="O96" s="11"/>
      <c r="P96" s="11"/>
      <c r="Q96" s="446"/>
      <c r="R96" s="446"/>
      <c r="S96" s="11"/>
      <c r="T96" s="11"/>
      <c r="U96" s="11"/>
      <c r="V96" s="446"/>
      <c r="W96" s="446"/>
      <c r="X96" s="446"/>
      <c r="Y96" s="12"/>
      <c r="Z96" s="189"/>
      <c r="AA96" s="191"/>
      <c r="AB96" s="379">
        <f t="shared" si="24"/>
        <v>0</v>
      </c>
      <c r="AC96" s="389">
        <f>'Оцене 1.'!Z96+Z96</f>
        <v>0</v>
      </c>
      <c r="AD96" s="388">
        <f>'Оцене 1.'!AA96+AA96</f>
        <v>0</v>
      </c>
      <c r="AE96" s="181">
        <f t="shared" si="25"/>
        <v>0</v>
      </c>
      <c r="AF96" s="182" t="str">
        <f t="shared" si="20"/>
        <v xml:space="preserve"> </v>
      </c>
      <c r="AG96" s="180" t="str">
        <f t="shared" si="21"/>
        <v xml:space="preserve"> </v>
      </c>
      <c r="AH96" s="179" t="str">
        <f t="shared" si="22"/>
        <v xml:space="preserve"> </v>
      </c>
      <c r="AI96" s="180" t="str">
        <f t="shared" si="26"/>
        <v xml:space="preserve"> </v>
      </c>
      <c r="AK96" s="278" t="str">
        <f t="shared" si="23"/>
        <v xml:space="preserve"> </v>
      </c>
    </row>
    <row r="97" spans="1:37" x14ac:dyDescent="0.2">
      <c r="A97" s="196">
        <v>24</v>
      </c>
      <c r="B97" s="440"/>
      <c r="C97" s="107"/>
      <c r="D97" s="108"/>
      <c r="E97" s="108"/>
      <c r="F97" s="108"/>
      <c r="G97" s="108"/>
      <c r="H97" s="108"/>
      <c r="I97" s="108"/>
      <c r="J97" s="108"/>
      <c r="K97" s="108"/>
      <c r="L97" s="108"/>
      <c r="M97" s="108"/>
      <c r="N97" s="108"/>
      <c r="O97" s="108"/>
      <c r="P97" s="108"/>
      <c r="Q97" s="447"/>
      <c r="R97" s="445"/>
      <c r="S97" s="108"/>
      <c r="T97" s="108"/>
      <c r="U97" s="108"/>
      <c r="V97" s="447"/>
      <c r="W97" s="447"/>
      <c r="X97" s="445"/>
      <c r="Y97" s="109"/>
      <c r="Z97" s="187"/>
      <c r="AA97" s="188"/>
      <c r="AB97" s="381">
        <f t="shared" si="24"/>
        <v>0</v>
      </c>
      <c r="AC97" s="390">
        <f>'Оцене 1.'!Z97+Z97</f>
        <v>0</v>
      </c>
      <c r="AD97" s="385">
        <f>'Оцене 1.'!AA97+AA97</f>
        <v>0</v>
      </c>
      <c r="AE97" s="111">
        <f t="shared" si="25"/>
        <v>0</v>
      </c>
      <c r="AF97" s="112" t="str">
        <f t="shared" si="20"/>
        <v xml:space="preserve"> </v>
      </c>
      <c r="AG97" s="113" t="str">
        <f t="shared" si="21"/>
        <v xml:space="preserve"> </v>
      </c>
      <c r="AH97" s="159" t="str">
        <f t="shared" si="22"/>
        <v xml:space="preserve"> </v>
      </c>
      <c r="AI97" s="114" t="str">
        <f t="shared" si="26"/>
        <v xml:space="preserve"> </v>
      </c>
      <c r="AK97" s="278" t="str">
        <f t="shared" si="23"/>
        <v xml:space="preserve"> </v>
      </c>
    </row>
    <row r="98" spans="1:37" x14ac:dyDescent="0.2">
      <c r="A98" s="197">
        <v>25</v>
      </c>
      <c r="B98" s="219"/>
      <c r="C98" s="10"/>
      <c r="D98" s="11"/>
      <c r="E98" s="11"/>
      <c r="F98" s="11"/>
      <c r="G98" s="11"/>
      <c r="H98" s="11"/>
      <c r="I98" s="11"/>
      <c r="J98" s="11"/>
      <c r="K98" s="11"/>
      <c r="L98" s="11"/>
      <c r="M98" s="11"/>
      <c r="N98" s="11"/>
      <c r="O98" s="11"/>
      <c r="P98" s="11"/>
      <c r="Q98" s="446"/>
      <c r="R98" s="446"/>
      <c r="S98" s="11"/>
      <c r="T98" s="11"/>
      <c r="U98" s="11"/>
      <c r="V98" s="446"/>
      <c r="W98" s="446"/>
      <c r="X98" s="446"/>
      <c r="Y98" s="12"/>
      <c r="Z98" s="189"/>
      <c r="AA98" s="191"/>
      <c r="AB98" s="379">
        <f t="shared" si="24"/>
        <v>0</v>
      </c>
      <c r="AC98" s="389">
        <f>'Оцене 1.'!Z98+Z98</f>
        <v>0</v>
      </c>
      <c r="AD98" s="388">
        <f>'Оцене 1.'!AA98+AA98</f>
        <v>0</v>
      </c>
      <c r="AE98" s="180">
        <f t="shared" si="25"/>
        <v>0</v>
      </c>
      <c r="AF98" s="182" t="str">
        <f t="shared" si="20"/>
        <v xml:space="preserve"> </v>
      </c>
      <c r="AG98" s="180" t="str">
        <f t="shared" si="21"/>
        <v xml:space="preserve"> </v>
      </c>
      <c r="AH98" s="179" t="str">
        <f t="shared" si="22"/>
        <v xml:space="preserve"> </v>
      </c>
      <c r="AI98" s="180" t="str">
        <f t="shared" si="26"/>
        <v xml:space="preserve"> </v>
      </c>
      <c r="AK98" s="278" t="str">
        <f t="shared" si="23"/>
        <v xml:space="preserve"> </v>
      </c>
    </row>
    <row r="99" spans="1:37" x14ac:dyDescent="0.2">
      <c r="A99" s="196">
        <v>26</v>
      </c>
      <c r="B99" s="211"/>
      <c r="C99" s="107"/>
      <c r="D99" s="108"/>
      <c r="E99" s="108"/>
      <c r="F99" s="108"/>
      <c r="G99" s="108"/>
      <c r="H99" s="108"/>
      <c r="I99" s="108"/>
      <c r="J99" s="108"/>
      <c r="K99" s="108"/>
      <c r="L99" s="108"/>
      <c r="M99" s="108"/>
      <c r="N99" s="108"/>
      <c r="O99" s="108"/>
      <c r="P99" s="108"/>
      <c r="Q99" s="447"/>
      <c r="R99" s="447"/>
      <c r="S99" s="108"/>
      <c r="T99" s="108"/>
      <c r="U99" s="108"/>
      <c r="V99" s="447"/>
      <c r="W99" s="447"/>
      <c r="X99" s="445"/>
      <c r="Y99" s="109"/>
      <c r="Z99" s="413"/>
      <c r="AA99" s="138"/>
      <c r="AB99" s="381">
        <f t="shared" si="24"/>
        <v>0</v>
      </c>
      <c r="AC99" s="390">
        <f>'Оцене 1.'!Z99+Z99</f>
        <v>0</v>
      </c>
      <c r="AD99" s="385">
        <f>'Оцене 1.'!AA99+AA99</f>
        <v>0</v>
      </c>
      <c r="AE99" s="114">
        <f t="shared" si="25"/>
        <v>0</v>
      </c>
      <c r="AF99" s="112" t="str">
        <f t="shared" si="20"/>
        <v xml:space="preserve"> </v>
      </c>
      <c r="AG99" s="113" t="str">
        <f t="shared" si="21"/>
        <v xml:space="preserve"> </v>
      </c>
      <c r="AH99" s="159" t="str">
        <f t="shared" si="22"/>
        <v xml:space="preserve"> </v>
      </c>
      <c r="AI99" s="114" t="str">
        <f t="shared" si="26"/>
        <v xml:space="preserve"> </v>
      </c>
      <c r="AK99" s="278" t="str">
        <f t="shared" si="23"/>
        <v xml:space="preserve"> </v>
      </c>
    </row>
    <row r="100" spans="1:37" x14ac:dyDescent="0.2">
      <c r="A100" s="197">
        <v>27</v>
      </c>
      <c r="B100" s="212"/>
      <c r="C100" s="10"/>
      <c r="D100" s="11"/>
      <c r="E100" s="11"/>
      <c r="F100" s="11"/>
      <c r="G100" s="11"/>
      <c r="H100" s="11"/>
      <c r="I100" s="11"/>
      <c r="J100" s="11"/>
      <c r="K100" s="11"/>
      <c r="L100" s="11"/>
      <c r="M100" s="11"/>
      <c r="N100" s="11"/>
      <c r="O100" s="11"/>
      <c r="P100" s="11"/>
      <c r="Q100" s="446"/>
      <c r="R100" s="446"/>
      <c r="S100" s="11"/>
      <c r="T100" s="11"/>
      <c r="U100" s="11"/>
      <c r="V100" s="446"/>
      <c r="W100" s="446"/>
      <c r="X100" s="446"/>
      <c r="Y100" s="12"/>
      <c r="Z100" s="414"/>
      <c r="AA100" s="4"/>
      <c r="AB100" s="379">
        <f t="shared" si="24"/>
        <v>0</v>
      </c>
      <c r="AC100" s="389">
        <f>'Оцене 1.'!Z100+Z100</f>
        <v>0</v>
      </c>
      <c r="AD100" s="388">
        <f>'Оцене 1.'!AA100+AA100</f>
        <v>0</v>
      </c>
      <c r="AE100" s="181">
        <f t="shared" si="25"/>
        <v>0</v>
      </c>
      <c r="AF100" s="182" t="str">
        <f t="shared" si="20"/>
        <v xml:space="preserve"> </v>
      </c>
      <c r="AG100" s="180" t="str">
        <f t="shared" si="21"/>
        <v xml:space="preserve"> </v>
      </c>
      <c r="AH100" s="179" t="str">
        <f t="shared" si="22"/>
        <v xml:space="preserve"> </v>
      </c>
      <c r="AI100" s="181" t="str">
        <f t="shared" si="26"/>
        <v xml:space="preserve"> </v>
      </c>
      <c r="AK100" s="278" t="str">
        <f t="shared" si="23"/>
        <v xml:space="preserve"> </v>
      </c>
    </row>
    <row r="101" spans="1:37" x14ac:dyDescent="0.2">
      <c r="A101" s="196">
        <v>28</v>
      </c>
      <c r="B101" s="211"/>
      <c r="C101" s="107"/>
      <c r="D101" s="108"/>
      <c r="E101" s="108"/>
      <c r="F101" s="108"/>
      <c r="G101" s="108"/>
      <c r="H101" s="108"/>
      <c r="I101" s="108"/>
      <c r="J101" s="108"/>
      <c r="K101" s="108"/>
      <c r="L101" s="108"/>
      <c r="M101" s="108"/>
      <c r="N101" s="108"/>
      <c r="O101" s="108"/>
      <c r="P101" s="108"/>
      <c r="Q101" s="447"/>
      <c r="R101" s="447"/>
      <c r="S101" s="108"/>
      <c r="T101" s="108"/>
      <c r="U101" s="108"/>
      <c r="V101" s="447"/>
      <c r="W101" s="447"/>
      <c r="X101" s="445"/>
      <c r="Y101" s="109"/>
      <c r="Z101" s="413"/>
      <c r="AA101" s="138"/>
      <c r="AB101" s="381">
        <f t="shared" si="24"/>
        <v>0</v>
      </c>
      <c r="AC101" s="384">
        <f>'Оцене 1.'!Z101+Z101</f>
        <v>0</v>
      </c>
      <c r="AD101" s="385">
        <f>'Оцене 1.'!AA101+AA101</f>
        <v>0</v>
      </c>
      <c r="AE101" s="111">
        <f t="shared" si="25"/>
        <v>0</v>
      </c>
      <c r="AF101" s="112" t="str">
        <f t="shared" si="20"/>
        <v xml:space="preserve"> </v>
      </c>
      <c r="AG101" s="113" t="str">
        <f t="shared" si="21"/>
        <v xml:space="preserve"> </v>
      </c>
      <c r="AH101" s="159" t="str">
        <f t="shared" si="22"/>
        <v xml:space="preserve"> </v>
      </c>
      <c r="AI101" s="111" t="str">
        <f t="shared" si="26"/>
        <v xml:space="preserve"> </v>
      </c>
      <c r="AK101" s="278" t="str">
        <f t="shared" si="23"/>
        <v xml:space="preserve"> </v>
      </c>
    </row>
    <row r="102" spans="1:37" x14ac:dyDescent="0.2">
      <c r="A102" s="197">
        <v>29</v>
      </c>
      <c r="B102" s="212"/>
      <c r="C102" s="10"/>
      <c r="D102" s="11"/>
      <c r="E102" s="11"/>
      <c r="F102" s="11"/>
      <c r="G102" s="11"/>
      <c r="H102" s="11"/>
      <c r="I102" s="11"/>
      <c r="J102" s="11"/>
      <c r="K102" s="11"/>
      <c r="L102" s="11"/>
      <c r="M102" s="11"/>
      <c r="N102" s="11"/>
      <c r="O102" s="11"/>
      <c r="P102" s="11"/>
      <c r="Q102" s="446"/>
      <c r="R102" s="446"/>
      <c r="S102" s="11"/>
      <c r="T102" s="11"/>
      <c r="U102" s="11"/>
      <c r="V102" s="446"/>
      <c r="W102" s="446"/>
      <c r="X102" s="446"/>
      <c r="Y102" s="12"/>
      <c r="Z102" s="414"/>
      <c r="AA102" s="4"/>
      <c r="AB102" s="379">
        <f t="shared" si="24"/>
        <v>0</v>
      </c>
      <c r="AC102" s="386">
        <f>'Оцене 1.'!Z102+Z102</f>
        <v>0</v>
      </c>
      <c r="AD102" s="388">
        <f>'Оцене 1.'!AA102+AA102</f>
        <v>0</v>
      </c>
      <c r="AE102" s="181">
        <f t="shared" si="25"/>
        <v>0</v>
      </c>
      <c r="AF102" s="182" t="str">
        <f t="shared" si="20"/>
        <v xml:space="preserve"> </v>
      </c>
      <c r="AG102" s="180" t="str">
        <f t="shared" si="21"/>
        <v xml:space="preserve"> </v>
      </c>
      <c r="AH102" s="179" t="str">
        <f t="shared" si="22"/>
        <v xml:space="preserve"> </v>
      </c>
      <c r="AI102" s="181" t="str">
        <f t="shared" si="26"/>
        <v xml:space="preserve"> </v>
      </c>
      <c r="AK102" s="278" t="str">
        <f t="shared" si="23"/>
        <v xml:space="preserve"> </v>
      </c>
    </row>
    <row r="103" spans="1:37" ht="13.5" thickBot="1" x14ac:dyDescent="0.25">
      <c r="A103" s="196">
        <v>30</v>
      </c>
      <c r="B103" s="213"/>
      <c r="C103" s="115"/>
      <c r="D103" s="116"/>
      <c r="E103" s="116"/>
      <c r="F103" s="116"/>
      <c r="G103" s="116"/>
      <c r="H103" s="116"/>
      <c r="I103" s="116"/>
      <c r="J103" s="116"/>
      <c r="K103" s="116"/>
      <c r="L103" s="116"/>
      <c r="M103" s="116"/>
      <c r="N103" s="116"/>
      <c r="O103" s="116"/>
      <c r="P103" s="116"/>
      <c r="Q103" s="452"/>
      <c r="R103" s="452"/>
      <c r="S103" s="116"/>
      <c r="T103" s="116"/>
      <c r="U103" s="116"/>
      <c r="V103" s="452"/>
      <c r="W103" s="452"/>
      <c r="X103" s="453"/>
      <c r="Y103" s="154"/>
      <c r="Z103" s="415"/>
      <c r="AA103" s="139"/>
      <c r="AB103" s="353">
        <f t="shared" si="24"/>
        <v>0</v>
      </c>
      <c r="AC103" s="391">
        <f>'Оцене 1.'!Z103+Z103</f>
        <v>0</v>
      </c>
      <c r="AD103" s="385">
        <f>'Оцене 1.'!AA103+AA103</f>
        <v>0</v>
      </c>
      <c r="AE103" s="111">
        <f t="shared" si="25"/>
        <v>0</v>
      </c>
      <c r="AF103" s="112" t="str">
        <f t="shared" si="20"/>
        <v xml:space="preserve"> </v>
      </c>
      <c r="AG103" s="113" t="str">
        <f t="shared" si="21"/>
        <v xml:space="preserve"> </v>
      </c>
      <c r="AH103" s="160" t="str">
        <f t="shared" si="22"/>
        <v xml:space="preserve"> </v>
      </c>
      <c r="AI103" s="111" t="str">
        <f t="shared" si="26"/>
        <v xml:space="preserve"> </v>
      </c>
      <c r="AK103" s="278" t="str">
        <f t="shared" si="23"/>
        <v xml:space="preserve"> </v>
      </c>
    </row>
    <row r="104" spans="1:37" ht="14.25" thickTop="1" thickBot="1" x14ac:dyDescent="0.25">
      <c r="A104" s="502" t="s">
        <v>150</v>
      </c>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4"/>
      <c r="Z104" s="281">
        <f t="shared" ref="Z104:AB104" si="27">SUM(Z74:Z103)</f>
        <v>0</v>
      </c>
      <c r="AA104" s="281">
        <f t="shared" si="27"/>
        <v>0</v>
      </c>
      <c r="AB104" s="281">
        <f t="shared" si="27"/>
        <v>0</v>
      </c>
      <c r="AC104" s="281">
        <f>SUM(AC74:AC103)</f>
        <v>0</v>
      </c>
      <c r="AD104" s="281">
        <f>SUM(AD74:AD103)</f>
        <v>0</v>
      </c>
      <c r="AE104" s="281">
        <f>SUM(AE74:AE103)</f>
        <v>0</v>
      </c>
      <c r="AF104" s="281">
        <f>SUM(AF74:AF103)</f>
        <v>0</v>
      </c>
      <c r="AG104" s="281">
        <f>SUM(AG74:AG103)</f>
        <v>0</v>
      </c>
      <c r="AH104" s="129"/>
      <c r="AI104" s="209" t="str">
        <f>AI34</f>
        <v>в.28.01.2019.</v>
      </c>
    </row>
    <row r="105" spans="1:37" ht="13.5" thickTop="1" x14ac:dyDescent="0.2"/>
    <row r="109" spans="1:37" ht="12.75" hidden="1" customHeight="1" x14ac:dyDescent="0.2">
      <c r="B109" s="173" t="s">
        <v>73</v>
      </c>
      <c r="C109" s="376"/>
      <c r="D109" s="426"/>
      <c r="E109" s="426"/>
      <c r="F109" s="426"/>
      <c r="G109" s="426"/>
      <c r="H109" s="426"/>
      <c r="I109" s="426"/>
      <c r="J109" s="426"/>
      <c r="Q109" s="376" t="s">
        <v>46</v>
      </c>
    </row>
    <row r="110" spans="1:37" ht="12.75" hidden="1" customHeight="1" x14ac:dyDescent="0.2">
      <c r="B110" s="173" t="s">
        <v>74</v>
      </c>
      <c r="C110" s="376"/>
      <c r="D110" s="426"/>
      <c r="E110" s="426"/>
      <c r="F110" s="426"/>
      <c r="G110" s="426"/>
      <c r="H110" s="426"/>
      <c r="I110" s="426"/>
      <c r="J110" s="426"/>
      <c r="Q110" s="376" t="s">
        <v>175</v>
      </c>
    </row>
    <row r="111" spans="1:37" ht="14.25" hidden="1" customHeight="1" x14ac:dyDescent="0.2">
      <c r="B111" s="173" t="s">
        <v>75</v>
      </c>
      <c r="C111" s="376"/>
      <c r="D111" s="426"/>
      <c r="E111" s="426"/>
      <c r="F111" s="426"/>
      <c r="G111" s="426"/>
      <c r="H111" s="426"/>
      <c r="I111" s="426"/>
      <c r="J111" s="426"/>
      <c r="Q111" s="376" t="s">
        <v>176</v>
      </c>
    </row>
    <row r="112" spans="1:37" ht="13.5" hidden="1" customHeight="1" x14ac:dyDescent="0.2">
      <c r="B112" s="173" t="s">
        <v>77</v>
      </c>
      <c r="C112" s="429"/>
      <c r="D112" s="429"/>
      <c r="E112" s="429"/>
      <c r="F112" s="429"/>
      <c r="G112" s="429"/>
      <c r="H112" s="429"/>
      <c r="I112" s="429"/>
      <c r="J112" s="429"/>
      <c r="Q112" s="429" t="s">
        <v>177</v>
      </c>
      <c r="V112" s="173" t="s">
        <v>53</v>
      </c>
      <c r="W112" s="173"/>
      <c r="X112" s="376"/>
      <c r="Y112" s="369"/>
      <c r="Z112" s="369"/>
      <c r="AA112" s="369"/>
      <c r="AB112" s="369"/>
      <c r="AC112" s="369"/>
      <c r="AD112" s="369"/>
      <c r="AE112" s="369"/>
    </row>
    <row r="113" spans="2:31" ht="15" hidden="1" customHeight="1" x14ac:dyDescent="0.2">
      <c r="B113" s="173" t="s">
        <v>76</v>
      </c>
      <c r="C113" s="429"/>
      <c r="D113" s="429"/>
      <c r="E113" s="429"/>
      <c r="F113" s="429"/>
      <c r="G113" s="429"/>
      <c r="H113" s="429"/>
      <c r="I113" s="429"/>
      <c r="J113" s="429"/>
      <c r="Q113" s="429" t="s">
        <v>178</v>
      </c>
      <c r="V113" s="173" t="s">
        <v>54</v>
      </c>
      <c r="W113" s="173"/>
      <c r="X113" s="369"/>
      <c r="Y113" s="369"/>
      <c r="Z113" s="369"/>
      <c r="AA113" s="369"/>
      <c r="AB113" s="369"/>
      <c r="AC113" s="369"/>
      <c r="AD113" s="369"/>
      <c r="AE113" s="369"/>
    </row>
    <row r="114" spans="2:31" ht="15" hidden="1" customHeight="1" x14ac:dyDescent="0.2">
      <c r="B114" s="173" t="s">
        <v>78</v>
      </c>
      <c r="C114" s="429"/>
      <c r="D114" s="429"/>
      <c r="E114" s="429"/>
      <c r="F114" s="429"/>
      <c r="G114" s="429"/>
      <c r="H114" s="429"/>
      <c r="I114" s="429"/>
      <c r="J114" s="429"/>
      <c r="Q114" s="429" t="s">
        <v>179</v>
      </c>
      <c r="V114" s="173" t="s">
        <v>55</v>
      </c>
      <c r="W114" s="173"/>
      <c r="X114" s="369"/>
      <c r="Y114" s="369"/>
      <c r="Z114" s="369"/>
      <c r="AA114" s="369"/>
      <c r="AB114" s="369"/>
      <c r="AC114" s="369"/>
      <c r="AD114" s="369"/>
      <c r="AE114" s="369"/>
    </row>
    <row r="115" spans="2:31" ht="12.75" hidden="1" customHeight="1" x14ac:dyDescent="0.2">
      <c r="C115" s="429"/>
      <c r="D115" s="429"/>
      <c r="E115" s="429"/>
      <c r="F115" s="429"/>
      <c r="G115" s="429"/>
      <c r="H115" s="429"/>
      <c r="I115" s="429"/>
      <c r="J115" s="429"/>
      <c r="Q115" s="429" t="s">
        <v>180</v>
      </c>
      <c r="X115" s="369"/>
      <c r="Y115" s="369"/>
      <c r="Z115" s="369"/>
      <c r="AA115" s="369"/>
      <c r="AB115" s="369"/>
      <c r="AC115" s="369"/>
      <c r="AD115" s="369"/>
      <c r="AE115" s="369"/>
    </row>
    <row r="116" spans="2:31" ht="12.75" hidden="1" customHeight="1" x14ac:dyDescent="0.2">
      <c r="C116" s="429"/>
      <c r="D116" s="429"/>
      <c r="E116" s="429"/>
      <c r="F116" s="429"/>
      <c r="G116" s="429"/>
      <c r="H116" s="429"/>
      <c r="I116" s="429"/>
      <c r="J116" s="429"/>
      <c r="Q116" s="429" t="s">
        <v>181</v>
      </c>
      <c r="V116" s="369"/>
      <c r="W116" s="442"/>
      <c r="X116" s="376"/>
      <c r="Y116" s="369"/>
      <c r="Z116" s="369"/>
      <c r="AA116" s="369"/>
      <c r="AB116" s="369"/>
      <c r="AC116" s="369"/>
      <c r="AD116" s="369"/>
      <c r="AE116" s="369"/>
    </row>
    <row r="117" spans="2:31" ht="13.5" hidden="1" customHeight="1" x14ac:dyDescent="0.2">
      <c r="C117" s="429"/>
      <c r="D117" s="429"/>
      <c r="E117" s="429"/>
      <c r="F117" s="429"/>
      <c r="G117" s="429"/>
      <c r="H117" s="429"/>
      <c r="I117" s="429"/>
      <c r="J117" s="429"/>
      <c r="Q117" s="429" t="s">
        <v>182</v>
      </c>
      <c r="V117" s="393"/>
      <c r="W117" s="442"/>
      <c r="X117" s="376"/>
      <c r="Y117" s="393"/>
      <c r="Z117" s="393"/>
      <c r="AA117" s="393"/>
      <c r="AB117" s="393"/>
      <c r="AC117" s="393"/>
      <c r="AD117" s="393"/>
    </row>
    <row r="118" spans="2:31" ht="13.5" customHeight="1" x14ac:dyDescent="0.2">
      <c r="C118" s="466"/>
      <c r="D118" s="466"/>
      <c r="E118" s="466"/>
      <c r="F118" s="466"/>
      <c r="G118" s="466"/>
      <c r="H118" s="466"/>
      <c r="I118" s="466"/>
      <c r="J118" s="466"/>
      <c r="V118" s="466"/>
      <c r="W118" s="466"/>
      <c r="X118" s="466"/>
      <c r="Y118" s="466"/>
      <c r="Z118" s="466"/>
      <c r="AA118" s="466"/>
      <c r="AB118" s="466"/>
      <c r="AC118" s="466"/>
      <c r="AD118" s="466"/>
    </row>
    <row r="119" spans="2:31" ht="14.25" customHeight="1" x14ac:dyDescent="0.2">
      <c r="C119" s="466"/>
      <c r="D119" s="466"/>
      <c r="E119" s="466"/>
      <c r="F119" s="466"/>
      <c r="G119" s="466"/>
      <c r="H119" s="466"/>
      <c r="I119" s="466"/>
      <c r="J119" s="466"/>
    </row>
  </sheetData>
  <sheetProtection algorithmName="SHA-512" hashValue="BH7l0naxklxfDp7srcS8/bzZBoAfwjQHkiY19SLWoElzS+iuNE1oUQiEs3UTWseRpIdjQMe+SkP+p7ln8LutJQ==" saltValue="ep0LukWWwmMevgZu0MmeCw==" spinCount="100000" sheet="1" objects="1" scenarios="1"/>
  <mergeCells count="27">
    <mergeCell ref="C119:J119"/>
    <mergeCell ref="AF2:AF3"/>
    <mergeCell ref="AG2:AG3"/>
    <mergeCell ref="AH2:AI2"/>
    <mergeCell ref="AH37:AI37"/>
    <mergeCell ref="A69:Y69"/>
    <mergeCell ref="AH72:AI72"/>
    <mergeCell ref="A37:B37"/>
    <mergeCell ref="C37:Y37"/>
    <mergeCell ref="AC37:AE37"/>
    <mergeCell ref="AF37:AF38"/>
    <mergeCell ref="AG37:AG38"/>
    <mergeCell ref="A72:B72"/>
    <mergeCell ref="C72:Y72"/>
    <mergeCell ref="AC72:AE72"/>
    <mergeCell ref="AF72:AF73"/>
    <mergeCell ref="AG72:AG73"/>
    <mergeCell ref="A104:Y104"/>
    <mergeCell ref="V118:AD118"/>
    <mergeCell ref="Z2:AB2"/>
    <mergeCell ref="Z37:AB37"/>
    <mergeCell ref="Z72:AB72"/>
    <mergeCell ref="A34:Y34"/>
    <mergeCell ref="A2:B2"/>
    <mergeCell ref="C2:Y2"/>
    <mergeCell ref="AC2:AE2"/>
    <mergeCell ref="C118:J118"/>
  </mergeCells>
  <dataValidations count="6">
    <dataValidation type="list" allowBlank="1" showInputMessage="1" showErrorMessage="1" errorTitle="Грешка!!!" error="Унесите оцену од 1 до 5 или 0 за неоцењеног ученика!" sqref="Q4:R33 Q74:R103 Q39:R68">
      <formula1>описно</formula1>
    </dataValidation>
    <dataValidation type="whole" allowBlank="1" showInputMessage="1" showErrorMessage="1" errorTitle="Грешка!!!" error="Унесите оцену од 1 до 5 или 0 за неоцењеног ученика!" sqref="C4:P33 C39:P68 C74:P103 S74:U103 S4:U33 S39:U68">
      <formula1>0</formula1>
      <formula2>5</formula2>
    </dataValidation>
    <dataValidation type="list" allowBlank="1" showInputMessage="1" showErrorMessage="1" sqref="V3:X3">
      <formula1>слободне_активности</formula1>
    </dataValidation>
    <dataValidation type="list" allowBlank="1" showInputMessage="1" showErrorMessage="1" sqref="S3:T3">
      <formula1>језици</formula1>
    </dataValidation>
    <dataValidation type="list" allowBlank="1" showInputMessage="1" showErrorMessage="1" sqref="V74:X103 V39:X68 V4:X33">
      <formula1>описно</formula1>
    </dataValidation>
    <dataValidation type="whole" allowBlank="1" showInputMessage="1" showErrorMessage="1" errorTitle="Грешка!!!" error="Унесите оцену из владања од 1 до 5!" sqref="Y39:Y68 Y4:Y33 Y74:Y103">
      <formula1>1</formula1>
      <formula2>5</formula2>
    </dataValidation>
  </dataValidations>
  <pageMargins left="0" right="0" top="0.39370078740157483" bottom="0" header="0" footer="0"/>
  <pageSetup paperSize="9" scale="78" orientation="landscape" r:id="rId1"/>
  <headerFooter alignWithMargins="0"/>
  <rowBreaks count="2" manualBreakCount="2">
    <brk id="35" max="33" man="1"/>
    <brk id="70"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M104"/>
  <sheetViews>
    <sheetView showGridLines="0" workbookViewId="0">
      <selection activeCell="B3" sqref="B3:D3"/>
    </sheetView>
  </sheetViews>
  <sheetFormatPr defaultRowHeight="12.75" x14ac:dyDescent="0.2"/>
  <cols>
    <col min="1" max="1" width="9.85546875" customWidth="1"/>
    <col min="2" max="2" width="36" customWidth="1"/>
    <col min="3" max="3" width="10.28515625" customWidth="1"/>
    <col min="4" max="4" width="13.5703125" customWidth="1"/>
    <col min="5" max="5" width="5.7109375" customWidth="1"/>
    <col min="6" max="6" width="17" customWidth="1"/>
    <col min="7" max="7" width="2.7109375" customWidth="1"/>
    <col min="11" max="11" width="10.42578125" customWidth="1"/>
  </cols>
  <sheetData>
    <row r="1" spans="1:13" x14ac:dyDescent="0.2">
      <c r="B1" s="15"/>
      <c r="C1" s="15"/>
      <c r="D1" s="15"/>
      <c r="E1" s="15"/>
      <c r="F1" s="15"/>
      <c r="G1" s="15"/>
      <c r="H1" s="15"/>
      <c r="I1" s="15"/>
      <c r="J1" s="15"/>
      <c r="K1" s="15"/>
      <c r="L1" s="15"/>
      <c r="M1" s="15"/>
    </row>
    <row r="2" spans="1:13" s="278" customFormat="1" x14ac:dyDescent="0.2">
      <c r="B2" s="422" t="s">
        <v>167</v>
      </c>
      <c r="C2" s="423" t="str">
        <f>'Подаци о школи'!B6&amp;"/"&amp;'Подаци о школи'!D6</f>
        <v>2018/2019.</v>
      </c>
      <c r="D2" s="424"/>
      <c r="E2" s="15"/>
      <c r="F2" s="15"/>
      <c r="G2" s="15"/>
      <c r="H2" s="15"/>
      <c r="I2" s="15"/>
      <c r="J2" s="15"/>
      <c r="K2" s="15"/>
      <c r="L2" s="15"/>
      <c r="M2" s="15"/>
    </row>
    <row r="3" spans="1:13" ht="40.5" customHeight="1" thickBot="1" x14ac:dyDescent="0.25">
      <c r="A3" s="161" t="s">
        <v>80</v>
      </c>
      <c r="B3" s="518" t="s">
        <v>174</v>
      </c>
      <c r="C3" s="518"/>
      <c r="D3" s="518"/>
      <c r="E3" s="15"/>
      <c r="F3" s="208" t="s">
        <v>151</v>
      </c>
      <c r="G3" s="15"/>
      <c r="H3" s="15"/>
      <c r="I3" s="15"/>
      <c r="J3" s="536" t="str">
        <f>'Оцене 1.'!A2</f>
        <v>5. РАЗРЕД</v>
      </c>
      <c r="K3" s="536"/>
      <c r="L3" s="15"/>
      <c r="M3" s="15"/>
    </row>
    <row r="4" spans="1:13" ht="14.25" thickTop="1" thickBot="1" x14ac:dyDescent="0.25">
      <c r="B4" s="49" t="s">
        <v>38</v>
      </c>
      <c r="C4" s="50" t="s">
        <v>15</v>
      </c>
      <c r="D4" s="51" t="s">
        <v>16</v>
      </c>
      <c r="E4" s="15"/>
      <c r="F4" s="52" t="s">
        <v>21</v>
      </c>
      <c r="G4" s="53"/>
      <c r="H4" s="54" t="s">
        <v>15</v>
      </c>
      <c r="I4" s="521" t="s">
        <v>44</v>
      </c>
      <c r="J4" s="522"/>
      <c r="K4" s="523"/>
      <c r="L4" s="15"/>
      <c r="M4" s="15"/>
    </row>
    <row r="5" spans="1:13" ht="14.25" thickTop="1" thickBot="1" x14ac:dyDescent="0.25">
      <c r="B5" s="55" t="s">
        <v>34</v>
      </c>
      <c r="C5" s="56">
        <f>C10+C14+C15</f>
        <v>0</v>
      </c>
      <c r="D5" s="57"/>
      <c r="E5" s="15"/>
      <c r="F5" s="58" t="s">
        <v>22</v>
      </c>
      <c r="G5" s="59">
        <v>5</v>
      </c>
      <c r="H5" s="60">
        <f>COUNTIF('Оцене 1.'!$Y$4:Y$33,G5)</f>
        <v>1</v>
      </c>
      <c r="I5" s="524"/>
      <c r="J5" s="525"/>
      <c r="K5" s="526"/>
      <c r="L5" s="15"/>
      <c r="M5" s="15"/>
    </row>
    <row r="6" spans="1:13" ht="13.5" thickTop="1" x14ac:dyDescent="0.2">
      <c r="B6" s="61" t="s">
        <v>10</v>
      </c>
      <c r="C6" s="62">
        <f>COUNTIF('Оцене 1.'!$AF$4:$AF$33,B6)</f>
        <v>0</v>
      </c>
      <c r="D6" s="63" t="e">
        <f>C6*100/COUNT('Оцене 1.'!$AE$4:$AE$33)</f>
        <v>#DIV/0!</v>
      </c>
      <c r="E6" s="15"/>
      <c r="F6" s="64" t="s">
        <v>23</v>
      </c>
      <c r="G6" s="65">
        <v>4</v>
      </c>
      <c r="H6" s="66">
        <f>COUNTIF('Оцене 1.'!$Y$4:Y$33,G6)</f>
        <v>0</v>
      </c>
      <c r="I6" s="527" t="s">
        <v>84</v>
      </c>
      <c r="J6" s="528"/>
      <c r="K6" s="529"/>
      <c r="L6" s="15"/>
      <c r="M6" s="15"/>
    </row>
    <row r="7" spans="1:13" x14ac:dyDescent="0.2">
      <c r="B7" s="67" t="s">
        <v>11</v>
      </c>
      <c r="C7" s="68">
        <f>COUNTIF('Оцене 1.'!$AF$4:$AF$33,B7)</f>
        <v>0</v>
      </c>
      <c r="D7" s="69" t="e">
        <f>C7*100/COUNT('Оцене 1.'!$AE$4:$AE$33)</f>
        <v>#DIV/0!</v>
      </c>
      <c r="E7" s="15"/>
      <c r="F7" s="64" t="s">
        <v>24</v>
      </c>
      <c r="G7" s="65">
        <v>3</v>
      </c>
      <c r="H7" s="66">
        <f>COUNTIF('Оцене 1.'!$Y$4:Y$33,G7)</f>
        <v>0</v>
      </c>
      <c r="I7" s="527" t="s">
        <v>83</v>
      </c>
      <c r="J7" s="528"/>
      <c r="K7" s="529"/>
      <c r="L7" s="15"/>
      <c r="M7" s="15"/>
    </row>
    <row r="8" spans="1:13" x14ac:dyDescent="0.2">
      <c r="B8" s="67" t="s">
        <v>9</v>
      </c>
      <c r="C8" s="68">
        <f>COUNTIF('Оцене 1.'!$AF$4:$AF$33,B8)</f>
        <v>0</v>
      </c>
      <c r="D8" s="69" t="e">
        <f>C8*100/COUNT('Оцене 1.'!$AE$4:$AE$33)</f>
        <v>#DIV/0!</v>
      </c>
      <c r="E8" s="15"/>
      <c r="F8" s="64" t="s">
        <v>25</v>
      </c>
      <c r="G8" s="65">
        <v>2</v>
      </c>
      <c r="H8" s="66">
        <f>COUNTIF('Оцене 1.'!$Y$4:Y$33,G8)</f>
        <v>0</v>
      </c>
      <c r="I8" s="527" t="s">
        <v>42</v>
      </c>
      <c r="J8" s="528"/>
      <c r="K8" s="529"/>
      <c r="L8" s="15"/>
      <c r="M8" s="15"/>
    </row>
    <row r="9" spans="1:13" ht="13.5" thickBot="1" x14ac:dyDescent="0.25">
      <c r="B9" s="67" t="s">
        <v>12</v>
      </c>
      <c r="C9" s="68">
        <f>COUNTIF('Оцене 1.'!$AF$4:$AF$33,B9)</f>
        <v>0</v>
      </c>
      <c r="D9" s="69" t="e">
        <f>C9*100/COUNT('Оцене 1.'!$AE$4:$AE$33)</f>
        <v>#DIV/0!</v>
      </c>
      <c r="E9" s="15"/>
      <c r="F9" s="70" t="s">
        <v>26</v>
      </c>
      <c r="G9" s="71">
        <v>1</v>
      </c>
      <c r="H9" s="66">
        <f>COUNTIF('Оцене 1.'!$Y$4:Y$33,G9)</f>
        <v>0</v>
      </c>
      <c r="I9" s="530" t="s">
        <v>43</v>
      </c>
      <c r="J9" s="531"/>
      <c r="K9" s="532"/>
      <c r="L9" s="15"/>
      <c r="M9" s="15"/>
    </row>
    <row r="10" spans="1:13" ht="14.25" thickTop="1" thickBot="1" x14ac:dyDescent="0.25">
      <c r="B10" s="73" t="s">
        <v>40</v>
      </c>
      <c r="C10" s="74">
        <f>SUM(C6:C9)</f>
        <v>0</v>
      </c>
      <c r="D10" s="75" t="e">
        <f>SUM(D6:D9)</f>
        <v>#DIV/0!</v>
      </c>
      <c r="E10" s="15"/>
      <c r="F10" s="519"/>
      <c r="G10" s="520"/>
      <c r="H10" s="76">
        <f>SUM(H6:H9)</f>
        <v>0</v>
      </c>
      <c r="I10" s="533" t="s">
        <v>45</v>
      </c>
      <c r="J10" s="534"/>
      <c r="K10" s="535"/>
      <c r="L10" s="15"/>
      <c r="M10" s="15"/>
    </row>
    <row r="11" spans="1:13" ht="13.5" thickTop="1" x14ac:dyDescent="0.2">
      <c r="B11" s="77" t="s">
        <v>27</v>
      </c>
      <c r="C11" s="78">
        <f>COUNTIF('Оцене 1.'!$AH$4:$AH$33,1)</f>
        <v>0</v>
      </c>
      <c r="D11" s="79" t="e">
        <f>C11*100/COUNT('Оцене 1.'!$AE$4:$AE$33)</f>
        <v>#DIV/0!</v>
      </c>
      <c r="E11" s="15"/>
      <c r="F11" s="72"/>
      <c r="G11" s="72"/>
      <c r="H11" s="60"/>
      <c r="I11" s="80"/>
      <c r="J11" s="15"/>
      <c r="K11" s="15"/>
      <c r="L11" s="15"/>
      <c r="M11" s="15"/>
    </row>
    <row r="12" spans="1:13" x14ac:dyDescent="0.2">
      <c r="B12" s="81" t="s">
        <v>28</v>
      </c>
      <c r="C12" s="82">
        <f>COUNTIF('Оцене 1.'!$AH$4:$AH$33,2)</f>
        <v>0</v>
      </c>
      <c r="D12" s="83" t="e">
        <f>C12*100/COUNT('Оцене 1.'!$AE$4:$AE$33)</f>
        <v>#DIV/0!</v>
      </c>
      <c r="E12" s="84"/>
      <c r="F12" s="80"/>
      <c r="G12" s="80"/>
      <c r="H12" s="80"/>
      <c r="I12" s="15"/>
      <c r="J12" s="15"/>
      <c r="K12" s="15"/>
      <c r="L12" s="15"/>
      <c r="M12" s="15"/>
    </row>
    <row r="13" spans="1:13" ht="12.75" customHeight="1" thickBot="1" x14ac:dyDescent="0.25">
      <c r="B13" s="85" t="s">
        <v>32</v>
      </c>
      <c r="C13" s="82">
        <f>COUNTIF('Оцене 1.'!$AH$4:$AH$33,"&gt;2")</f>
        <v>0</v>
      </c>
      <c r="D13" s="86" t="e">
        <f>C13*100/COUNT('Оцене 1.'!$AE$4:$AE$33)</f>
        <v>#DIV/0!</v>
      </c>
      <c r="E13" s="15"/>
      <c r="F13" s="15"/>
      <c r="G13" s="15"/>
      <c r="H13" s="15"/>
      <c r="I13" s="15"/>
      <c r="J13" s="15"/>
      <c r="K13" s="15"/>
      <c r="L13" s="15"/>
      <c r="M13" s="15"/>
    </row>
    <row r="14" spans="1:13" ht="12.75" customHeight="1" thickTop="1" x14ac:dyDescent="0.2">
      <c r="B14" s="87" t="s">
        <v>41</v>
      </c>
      <c r="C14" s="74">
        <f>SUM(C11:C13)</f>
        <v>0</v>
      </c>
      <c r="D14" s="88" t="e">
        <f>SUM(D11:D13)</f>
        <v>#DIV/0!</v>
      </c>
      <c r="E14" s="15"/>
      <c r="F14" s="15"/>
      <c r="G14" s="15"/>
      <c r="H14" s="15"/>
      <c r="I14" s="15"/>
      <c r="J14" s="15"/>
      <c r="K14" s="15"/>
      <c r="L14" s="15"/>
      <c r="M14" s="15"/>
    </row>
    <row r="15" spans="1:13" ht="13.5" thickBot="1" x14ac:dyDescent="0.25">
      <c r="B15" s="89" t="s">
        <v>39</v>
      </c>
      <c r="C15" s="90">
        <f>COUNTIF('Оцене 1.'!$AD$4:$AD$33,"&gt;0")</f>
        <v>0</v>
      </c>
      <c r="D15" s="91" t="e">
        <f>C15*100/COUNT('Оцене 1.'!$AE$4:$AE$33)</f>
        <v>#DIV/0!</v>
      </c>
      <c r="E15" s="15"/>
      <c r="F15" s="15"/>
      <c r="G15" s="15"/>
      <c r="H15" s="15"/>
      <c r="I15" s="15"/>
      <c r="J15" s="15"/>
      <c r="K15" s="15"/>
      <c r="L15" s="15"/>
      <c r="M15" s="15"/>
    </row>
    <row r="16" spans="1:13" ht="14.25" thickTop="1" thickBot="1" x14ac:dyDescent="0.25">
      <c r="B16" s="60"/>
      <c r="C16" s="15"/>
      <c r="D16" s="92"/>
      <c r="E16" s="80"/>
      <c r="F16" s="15"/>
      <c r="G16" s="15"/>
      <c r="H16" s="15"/>
      <c r="I16" s="15"/>
      <c r="J16" s="15"/>
      <c r="K16" s="15"/>
      <c r="L16" s="15"/>
      <c r="M16" s="15"/>
    </row>
    <row r="17" spans="1:13" ht="13.5" thickTop="1" x14ac:dyDescent="0.2">
      <c r="B17" s="93" t="s">
        <v>29</v>
      </c>
      <c r="C17" s="62">
        <f>COUNTIF('Оцене 1.'!AD4:AD33,1)</f>
        <v>0</v>
      </c>
      <c r="D17" s="94" t="e">
        <f>C17*100/COUNT('Оцене 1.'!$AE$4:$AE$33)</f>
        <v>#DIV/0!</v>
      </c>
      <c r="E17" s="15"/>
      <c r="F17" s="15"/>
      <c r="G17" s="15"/>
      <c r="H17" s="537"/>
      <c r="I17" s="537"/>
      <c r="J17" s="15"/>
      <c r="K17" s="15"/>
      <c r="L17" s="15"/>
      <c r="M17" s="15"/>
    </row>
    <row r="18" spans="1:13" x14ac:dyDescent="0.2">
      <c r="B18" s="95" t="s">
        <v>30</v>
      </c>
      <c r="C18" s="68">
        <f>COUNTIF('Оцене 1.'!AD4:AD33,2)</f>
        <v>0</v>
      </c>
      <c r="D18" s="96" t="e">
        <f>C18*100/COUNT('Оцене 1.'!$AE$4:$AE$33)</f>
        <v>#DIV/0!</v>
      </c>
      <c r="E18" s="15"/>
      <c r="F18" s="15"/>
      <c r="G18" s="15"/>
      <c r="H18" s="537"/>
      <c r="I18" s="537"/>
      <c r="J18" s="15"/>
      <c r="K18" s="15"/>
      <c r="L18" s="15"/>
      <c r="M18" s="15"/>
    </row>
    <row r="19" spans="1:13" ht="13.5" thickBot="1" x14ac:dyDescent="0.25">
      <c r="B19" s="97" t="s">
        <v>31</v>
      </c>
      <c r="C19" s="98">
        <f>COUNTIF('Оцене 1.'!AD4:AD33,"&gt;2")</f>
        <v>0</v>
      </c>
      <c r="D19" s="99" t="e">
        <f>C19*100/COUNT('Оцене 1.'!$AE$4:$AE$33)</f>
        <v>#DIV/0!</v>
      </c>
      <c r="E19" s="15"/>
      <c r="F19" s="15"/>
      <c r="G19" s="15"/>
      <c r="H19" s="537"/>
      <c r="I19" s="537"/>
      <c r="J19" s="15"/>
      <c r="K19" s="15"/>
      <c r="L19" s="15"/>
      <c r="M19" s="15"/>
    </row>
    <row r="20" spans="1:13" ht="13.5" thickTop="1" x14ac:dyDescent="0.2">
      <c r="B20" s="15"/>
      <c r="C20" s="15"/>
      <c r="D20" s="15"/>
      <c r="E20" s="15"/>
      <c r="F20" s="15"/>
      <c r="G20" s="15"/>
      <c r="H20" s="537"/>
      <c r="I20" s="537"/>
      <c r="J20" s="15"/>
      <c r="K20" s="15"/>
      <c r="L20" s="15"/>
      <c r="M20" s="15"/>
    </row>
    <row r="21" spans="1:13" ht="13.5" thickBot="1" x14ac:dyDescent="0.25">
      <c r="B21" s="208" t="s">
        <v>167</v>
      </c>
      <c r="C21" s="15"/>
      <c r="D21" s="15"/>
      <c r="E21" s="15"/>
      <c r="F21" s="15"/>
      <c r="G21" s="15"/>
      <c r="H21" s="537"/>
      <c r="I21" s="537"/>
      <c r="J21" s="15"/>
      <c r="K21" s="15"/>
      <c r="L21" s="15"/>
      <c r="M21" s="15"/>
    </row>
    <row r="22" spans="1:13" ht="14.25" thickTop="1" thickBot="1" x14ac:dyDescent="0.25">
      <c r="B22" s="49" t="s">
        <v>17</v>
      </c>
      <c r="C22" s="50" t="s">
        <v>15</v>
      </c>
      <c r="D22" s="100" t="s">
        <v>19</v>
      </c>
      <c r="E22" s="15"/>
      <c r="F22" s="15"/>
      <c r="G22" s="15"/>
      <c r="H22" s="537"/>
      <c r="I22" s="537"/>
      <c r="J22" s="15"/>
      <c r="K22" s="15"/>
      <c r="L22" s="15"/>
      <c r="M22" s="15"/>
    </row>
    <row r="23" spans="1:13" ht="13.5" thickTop="1" x14ac:dyDescent="0.2">
      <c r="B23" s="61" t="s">
        <v>4</v>
      </c>
      <c r="C23" s="62">
        <f>'Оцене 1.'!Z34</f>
        <v>0</v>
      </c>
      <c r="D23" s="63" t="e">
        <f>C23/COUNT('Оцене 1.'!$AE$4:$AE$33)</f>
        <v>#DIV/0!</v>
      </c>
      <c r="E23" s="15"/>
      <c r="F23" s="15"/>
      <c r="G23" s="15"/>
      <c r="H23" s="15"/>
      <c r="I23" s="15"/>
      <c r="J23" s="15"/>
      <c r="K23" s="15"/>
      <c r="L23" s="15"/>
      <c r="M23" s="15"/>
    </row>
    <row r="24" spans="1:13" ht="13.5" thickBot="1" x14ac:dyDescent="0.25">
      <c r="B24" s="101" t="s">
        <v>5</v>
      </c>
      <c r="C24" s="98">
        <f>'Оцене 1.'!AA34</f>
        <v>0</v>
      </c>
      <c r="D24" s="102" t="e">
        <f>C24/COUNT('Оцене 1.'!$AE$4:$AE$33)</f>
        <v>#DIV/0!</v>
      </c>
      <c r="E24" s="15"/>
      <c r="F24" s="15"/>
      <c r="G24" s="15"/>
      <c r="H24" s="15"/>
      <c r="I24" s="15"/>
      <c r="J24" s="15"/>
      <c r="K24" s="15"/>
      <c r="L24" s="15"/>
      <c r="M24" s="15"/>
    </row>
    <row r="25" spans="1:13" ht="14.25" thickTop="1" thickBot="1" x14ac:dyDescent="0.25">
      <c r="B25" s="103" t="s">
        <v>18</v>
      </c>
      <c r="C25" s="104">
        <f>SUM(C23:C24)</f>
        <v>0</v>
      </c>
      <c r="D25" s="105" t="e">
        <f>C25/COUNT('Оцене 1.'!$AE$4:$AE$33)</f>
        <v>#DIV/0!</v>
      </c>
      <c r="E25" s="15"/>
      <c r="F25" s="15"/>
      <c r="G25" s="15"/>
      <c r="H25" s="15"/>
      <c r="I25" s="15"/>
      <c r="J25" s="15"/>
      <c r="K25" s="15"/>
      <c r="L25" s="15"/>
      <c r="M25" s="15"/>
    </row>
    <row r="26" spans="1:13" ht="13.5" thickTop="1" x14ac:dyDescent="0.2">
      <c r="B26" s="15"/>
      <c r="C26" s="15"/>
      <c r="D26" s="15"/>
      <c r="E26" s="15"/>
      <c r="F26" s="15"/>
      <c r="G26" s="15"/>
      <c r="H26" s="15"/>
      <c r="I26" s="15"/>
      <c r="J26" s="15"/>
      <c r="K26" s="15"/>
      <c r="L26" s="15"/>
      <c r="M26" s="15"/>
    </row>
    <row r="27" spans="1:13" x14ac:dyDescent="0.2">
      <c r="B27" s="15"/>
      <c r="C27" s="15"/>
      <c r="D27" s="15"/>
      <c r="E27" s="15"/>
      <c r="F27" s="15"/>
      <c r="G27" s="15"/>
      <c r="H27" s="15"/>
      <c r="I27" s="15"/>
      <c r="J27" s="15"/>
      <c r="K27" s="15"/>
      <c r="L27" s="15"/>
      <c r="M27" s="15"/>
    </row>
    <row r="28" spans="1:13" x14ac:dyDescent="0.2">
      <c r="B28" s="423" t="str">
        <f>B2</f>
        <v>1. полугодиште</v>
      </c>
      <c r="C28" s="423" t="str">
        <f>C2</f>
        <v>2018/2019.</v>
      </c>
      <c r="D28" s="15"/>
      <c r="E28" s="15"/>
      <c r="F28" s="15"/>
      <c r="G28" s="15"/>
      <c r="H28" s="15"/>
      <c r="I28" s="15"/>
      <c r="J28" s="15"/>
      <c r="K28" s="15"/>
      <c r="L28" s="15"/>
      <c r="M28" s="15"/>
    </row>
    <row r="29" spans="1:13" ht="38.25" customHeight="1" thickBot="1" x14ac:dyDescent="0.25">
      <c r="A29" s="161" t="s">
        <v>81</v>
      </c>
      <c r="B29" s="518" t="str">
        <f>B3</f>
        <v xml:space="preserve">ОПШТИ УСПЕХ УЧЕНИКА               </v>
      </c>
      <c r="C29" s="518"/>
      <c r="D29" s="518"/>
      <c r="E29" s="15"/>
      <c r="F29" s="208" t="s">
        <v>151</v>
      </c>
      <c r="G29" s="15"/>
      <c r="H29" s="15"/>
      <c r="I29" s="15"/>
      <c r="J29" s="536" t="str">
        <f>'Оцене 1.'!A37</f>
        <v>5. РАЗРЕД</v>
      </c>
      <c r="K29" s="536"/>
      <c r="L29" s="15"/>
      <c r="M29" s="15"/>
    </row>
    <row r="30" spans="1:13" ht="14.25" thickTop="1" thickBot="1" x14ac:dyDescent="0.25">
      <c r="B30" s="49" t="s">
        <v>38</v>
      </c>
      <c r="C30" s="50" t="s">
        <v>15</v>
      </c>
      <c r="D30" s="51" t="s">
        <v>16</v>
      </c>
      <c r="E30" s="15"/>
      <c r="F30" s="52" t="s">
        <v>21</v>
      </c>
      <c r="G30" s="53"/>
      <c r="H30" s="54" t="s">
        <v>15</v>
      </c>
      <c r="I30" s="521" t="s">
        <v>44</v>
      </c>
      <c r="J30" s="522"/>
      <c r="K30" s="523"/>
      <c r="L30" s="15"/>
      <c r="M30" s="15"/>
    </row>
    <row r="31" spans="1:13" ht="14.25" thickTop="1" thickBot="1" x14ac:dyDescent="0.25">
      <c r="B31" s="55" t="s">
        <v>34</v>
      </c>
      <c r="C31" s="56">
        <f>C36+C40+C41</f>
        <v>0</v>
      </c>
      <c r="D31" s="57"/>
      <c r="E31" s="15"/>
      <c r="F31" s="58" t="s">
        <v>22</v>
      </c>
      <c r="G31" s="59">
        <v>5</v>
      </c>
      <c r="H31" s="60">
        <f>COUNTIF('Оцене 1.'!$Y$39:Y$68,G31)</f>
        <v>0</v>
      </c>
      <c r="I31" s="524"/>
      <c r="J31" s="525"/>
      <c r="K31" s="526"/>
      <c r="L31" s="15"/>
      <c r="M31" s="15"/>
    </row>
    <row r="32" spans="1:13" ht="13.5" thickTop="1" x14ac:dyDescent="0.2">
      <c r="B32" s="61" t="s">
        <v>10</v>
      </c>
      <c r="C32" s="62">
        <f>COUNTIF('Оцене 1.'!$AF$39:$AF$68,B32)</f>
        <v>0</v>
      </c>
      <c r="D32" s="63" t="e">
        <f>C32*100/COUNT('Оцене 1.'!$AE$39:$AE$68)</f>
        <v>#DIV/0!</v>
      </c>
      <c r="E32" s="15"/>
      <c r="F32" s="64" t="s">
        <v>23</v>
      </c>
      <c r="G32" s="65">
        <v>4</v>
      </c>
      <c r="H32" s="141">
        <f>COUNTIF('Оцене 1.'!$Y$39:Y$68,G32)</f>
        <v>0</v>
      </c>
      <c r="I32" s="527" t="s">
        <v>84</v>
      </c>
      <c r="J32" s="528"/>
      <c r="K32" s="529"/>
    </row>
    <row r="33" spans="2:11" x14ac:dyDescent="0.2">
      <c r="B33" s="67" t="s">
        <v>11</v>
      </c>
      <c r="C33" s="68">
        <f>COUNTIF('Оцене 1.'!$AF$39:$AF$68,B33)</f>
        <v>0</v>
      </c>
      <c r="D33" s="69" t="e">
        <f>C33*100/COUNT('Оцене 1.'!$AE$39:$AE$68)</f>
        <v>#DIV/0!</v>
      </c>
      <c r="E33" s="15"/>
      <c r="F33" s="64" t="s">
        <v>24</v>
      </c>
      <c r="G33" s="65">
        <v>3</v>
      </c>
      <c r="H33" s="141">
        <f>COUNTIF('Оцене 1.'!$Y$39:Y$68,G33)</f>
        <v>0</v>
      </c>
      <c r="I33" s="527" t="s">
        <v>83</v>
      </c>
      <c r="J33" s="528"/>
      <c r="K33" s="529"/>
    </row>
    <row r="34" spans="2:11" x14ac:dyDescent="0.2">
      <c r="B34" s="67" t="s">
        <v>9</v>
      </c>
      <c r="C34" s="68">
        <f>COUNTIF('Оцене 1.'!$AF$39:$AF$68,B34)</f>
        <v>0</v>
      </c>
      <c r="D34" s="69" t="e">
        <f>C34*100/COUNT('Оцене 1.'!$AE$39:$AE$68)</f>
        <v>#DIV/0!</v>
      </c>
      <c r="E34" s="15"/>
      <c r="F34" s="64" t="s">
        <v>25</v>
      </c>
      <c r="G34" s="65">
        <v>2</v>
      </c>
      <c r="H34" s="141">
        <f>COUNTIF('Оцене 1.'!$Y$39:Y$68,G34)</f>
        <v>0</v>
      </c>
      <c r="I34" s="527" t="s">
        <v>42</v>
      </c>
      <c r="J34" s="528"/>
      <c r="K34" s="529"/>
    </row>
    <row r="35" spans="2:11" ht="13.5" thickBot="1" x14ac:dyDescent="0.25">
      <c r="B35" s="67" t="s">
        <v>12</v>
      </c>
      <c r="C35" s="68">
        <f>COUNTIF('Оцене 1.'!$AF$39:$AF$68,B35)</f>
        <v>0</v>
      </c>
      <c r="D35" s="69" t="e">
        <f>C35*100/COUNT('Оцене 1.'!$AE$39:$AE$68)</f>
        <v>#DIV/0!</v>
      </c>
      <c r="E35" s="15"/>
      <c r="F35" s="70" t="s">
        <v>26</v>
      </c>
      <c r="G35" s="71">
        <v>1</v>
      </c>
      <c r="H35" s="141">
        <f>COUNTIF('Оцене 1.'!$Y$39:Y$68,G35)</f>
        <v>0</v>
      </c>
      <c r="I35" s="530" t="s">
        <v>43</v>
      </c>
      <c r="J35" s="531"/>
      <c r="K35" s="532"/>
    </row>
    <row r="36" spans="2:11" ht="14.25" thickTop="1" thickBot="1" x14ac:dyDescent="0.25">
      <c r="B36" s="73" t="s">
        <v>40</v>
      </c>
      <c r="C36" s="74">
        <f>SUM(C32:C35)</f>
        <v>0</v>
      </c>
      <c r="D36" s="75" t="e">
        <f>SUM(D32:D35)</f>
        <v>#DIV/0!</v>
      </c>
      <c r="E36" s="15"/>
      <c r="F36" s="519"/>
      <c r="G36" s="520"/>
      <c r="H36" s="76">
        <f>SUM(H32:H35)</f>
        <v>0</v>
      </c>
      <c r="I36" s="533" t="s">
        <v>45</v>
      </c>
      <c r="J36" s="534"/>
      <c r="K36" s="535"/>
    </row>
    <row r="37" spans="2:11" ht="13.5" thickTop="1" x14ac:dyDescent="0.2">
      <c r="B37" s="77" t="s">
        <v>27</v>
      </c>
      <c r="C37" s="78">
        <f>COUNTIF('Оцене 1.'!$AH$39:$AH$68,1)</f>
        <v>0</v>
      </c>
      <c r="D37" s="79" t="e">
        <f>C37*100/COUNT('Оцене 1.'!$AE$39:$AE$68)</f>
        <v>#DIV/0!</v>
      </c>
      <c r="E37" s="15"/>
      <c r="F37" s="142"/>
      <c r="G37" s="142"/>
      <c r="H37" s="60"/>
      <c r="I37" s="80"/>
      <c r="J37" s="15"/>
      <c r="K37" s="15"/>
    </row>
    <row r="38" spans="2:11" x14ac:dyDescent="0.2">
      <c r="B38" s="81" t="s">
        <v>28</v>
      </c>
      <c r="C38" s="82">
        <f>COUNTIF('Оцене 1.'!$AH$39:$AH$68,2)</f>
        <v>0</v>
      </c>
      <c r="D38" s="83" t="e">
        <f>C38*100/COUNT('Оцене 1.'!$AE$39:$AE$68)</f>
        <v>#DIV/0!</v>
      </c>
      <c r="E38" s="84"/>
      <c r="F38" s="80"/>
      <c r="G38" s="80"/>
      <c r="H38" s="80"/>
      <c r="I38" s="15"/>
      <c r="J38" s="15"/>
      <c r="K38" s="15"/>
    </row>
    <row r="39" spans="2:11" ht="13.5" thickBot="1" x14ac:dyDescent="0.25">
      <c r="B39" s="85" t="s">
        <v>32</v>
      </c>
      <c r="C39" s="82">
        <f>COUNTIF('Оцене 1.'!$AH$39:$AH$68,"&gt;2")</f>
        <v>0</v>
      </c>
      <c r="D39" s="86" t="e">
        <f>C39*100/COUNT('Оцене 1.'!$AE$39:$AE$68)</f>
        <v>#DIV/0!</v>
      </c>
      <c r="E39" s="15"/>
      <c r="F39" s="15"/>
      <c r="G39" s="15"/>
      <c r="H39" s="15"/>
      <c r="I39" s="15"/>
      <c r="J39" s="15"/>
      <c r="K39" s="15"/>
    </row>
    <row r="40" spans="2:11" ht="13.5" thickTop="1" x14ac:dyDescent="0.2">
      <c r="B40" s="87" t="s">
        <v>41</v>
      </c>
      <c r="C40" s="74">
        <f>SUM(C37:C39)</f>
        <v>0</v>
      </c>
      <c r="D40" s="88" t="e">
        <f>SUM(D37:D39)</f>
        <v>#DIV/0!</v>
      </c>
      <c r="E40" s="15"/>
      <c r="F40" s="15"/>
      <c r="G40" s="15"/>
      <c r="H40" s="15"/>
      <c r="I40" s="15"/>
      <c r="J40" s="15"/>
      <c r="K40" s="15"/>
    </row>
    <row r="41" spans="2:11" ht="13.5" thickBot="1" x14ac:dyDescent="0.25">
      <c r="B41" s="89" t="s">
        <v>39</v>
      </c>
      <c r="C41" s="90">
        <f>COUNTIF('Оцене 1.'!$AD$39:$AD$68,"&gt;0")</f>
        <v>0</v>
      </c>
      <c r="D41" s="91" t="e">
        <f>C41*100/COUNT('Оцене 1.'!$AE$39:$AE$68)</f>
        <v>#DIV/0!</v>
      </c>
      <c r="E41" s="15"/>
      <c r="F41" s="15"/>
      <c r="G41" s="15"/>
      <c r="H41" s="15"/>
      <c r="I41" s="15"/>
      <c r="J41" s="15"/>
      <c r="K41" s="15"/>
    </row>
    <row r="42" spans="2:11" ht="14.25" thickTop="1" thickBot="1" x14ac:dyDescent="0.25">
      <c r="B42" s="60"/>
      <c r="C42" s="15"/>
      <c r="D42" s="92"/>
      <c r="E42" s="80"/>
      <c r="F42" s="15"/>
      <c r="G42" s="15"/>
      <c r="H42" s="15"/>
      <c r="I42" s="15"/>
      <c r="J42" s="15"/>
      <c r="K42" s="15"/>
    </row>
    <row r="43" spans="2:11" ht="13.5" thickTop="1" x14ac:dyDescent="0.2">
      <c r="B43" s="93" t="s">
        <v>29</v>
      </c>
      <c r="C43" s="62">
        <f>COUNTIF('Оцене 1.'!AD39:AD68,1)</f>
        <v>0</v>
      </c>
      <c r="D43" s="94" t="e">
        <f>C43*100/COUNT('Оцене 1.'!$AE$39:$AE$68)</f>
        <v>#DIV/0!</v>
      </c>
      <c r="E43" s="15"/>
      <c r="F43" s="15"/>
      <c r="G43" s="15"/>
      <c r="H43" s="537"/>
      <c r="I43" s="537"/>
      <c r="J43" s="15"/>
      <c r="K43" s="15"/>
    </row>
    <row r="44" spans="2:11" x14ac:dyDescent="0.2">
      <c r="B44" s="95" t="s">
        <v>30</v>
      </c>
      <c r="C44" s="68">
        <f>COUNTIF('Оцене 1.'!AD39:AD68,2)</f>
        <v>0</v>
      </c>
      <c r="D44" s="96" t="e">
        <f>C44*100/COUNT('Оцене 1.'!$AE$39:$AE$68)</f>
        <v>#DIV/0!</v>
      </c>
      <c r="E44" s="15"/>
      <c r="F44" s="15"/>
      <c r="G44" s="15"/>
      <c r="H44" s="537"/>
      <c r="I44" s="537"/>
      <c r="J44" s="15"/>
      <c r="K44" s="15"/>
    </row>
    <row r="45" spans="2:11" ht="13.5" thickBot="1" x14ac:dyDescent="0.25">
      <c r="B45" s="97" t="s">
        <v>31</v>
      </c>
      <c r="C45" s="98">
        <f>COUNTIF('Оцене 1.'!AD39:AD68,"&gt;2")</f>
        <v>0</v>
      </c>
      <c r="D45" s="99" t="e">
        <f>C45*100/COUNT('Оцене 1.'!$AE$39:$AE$68)</f>
        <v>#DIV/0!</v>
      </c>
      <c r="E45" s="15"/>
      <c r="F45" s="15"/>
      <c r="G45" s="15"/>
      <c r="H45" s="537"/>
      <c r="I45" s="537"/>
      <c r="J45" s="15"/>
      <c r="K45" s="15"/>
    </row>
    <row r="46" spans="2:11" ht="13.5" thickTop="1" x14ac:dyDescent="0.2">
      <c r="B46" s="15"/>
      <c r="C46" s="15"/>
      <c r="D46" s="15"/>
      <c r="E46" s="15"/>
      <c r="F46" s="15"/>
      <c r="G46" s="15"/>
      <c r="H46" s="537"/>
      <c r="I46" s="537"/>
      <c r="J46" s="15"/>
      <c r="K46" s="15"/>
    </row>
    <row r="47" spans="2:11" ht="13.5" thickBot="1" x14ac:dyDescent="0.25">
      <c r="B47" s="208" t="s">
        <v>167</v>
      </c>
      <c r="C47" s="15"/>
      <c r="D47" s="15"/>
      <c r="E47" s="15"/>
      <c r="F47" s="15"/>
      <c r="G47" s="15"/>
      <c r="H47" s="537"/>
      <c r="I47" s="537"/>
      <c r="J47" s="15"/>
      <c r="K47" s="15"/>
    </row>
    <row r="48" spans="2:11" ht="14.25" thickTop="1" thickBot="1" x14ac:dyDescent="0.25">
      <c r="B48" s="49" t="s">
        <v>17</v>
      </c>
      <c r="C48" s="50" t="s">
        <v>15</v>
      </c>
      <c r="D48" s="100" t="s">
        <v>19</v>
      </c>
      <c r="E48" s="15"/>
      <c r="F48" s="15"/>
      <c r="G48" s="15"/>
      <c r="H48" s="537"/>
      <c r="I48" s="537"/>
      <c r="J48" s="15"/>
      <c r="K48" s="15"/>
    </row>
    <row r="49" spans="1:11" ht="13.5" thickTop="1" x14ac:dyDescent="0.2">
      <c r="B49" s="61" t="s">
        <v>4</v>
      </c>
      <c r="C49" s="62">
        <f>'Оцене 1.'!Z69</f>
        <v>0</v>
      </c>
      <c r="D49" s="63" t="e">
        <f>C49/COUNT('Оцене 1.'!$AE$39:$AE$68)</f>
        <v>#DIV/0!</v>
      </c>
      <c r="E49" s="15"/>
      <c r="F49" s="15"/>
      <c r="G49" s="15"/>
      <c r="H49" s="15"/>
      <c r="I49" s="15"/>
      <c r="J49" s="15"/>
      <c r="K49" s="15"/>
    </row>
    <row r="50" spans="1:11" ht="13.5" thickBot="1" x14ac:dyDescent="0.25">
      <c r="B50" s="101" t="s">
        <v>5</v>
      </c>
      <c r="C50" s="98">
        <f>'Оцене 1.'!AA69</f>
        <v>0</v>
      </c>
      <c r="D50" s="102" t="e">
        <f>C50/COUNT('Оцене 1.'!$AE$39:$AE$68)</f>
        <v>#DIV/0!</v>
      </c>
      <c r="E50" s="15"/>
      <c r="F50" s="15"/>
      <c r="G50" s="15"/>
      <c r="H50" s="15"/>
      <c r="I50" s="15"/>
      <c r="J50" s="15"/>
      <c r="K50" s="15"/>
    </row>
    <row r="51" spans="1:11" ht="14.25" thickTop="1" thickBot="1" x14ac:dyDescent="0.25">
      <c r="B51" s="103" t="s">
        <v>18</v>
      </c>
      <c r="C51" s="104">
        <f>SUM(C49:C50)</f>
        <v>0</v>
      </c>
      <c r="D51" s="105" t="e">
        <f>C51/COUNT('Оцене 1.'!$AE$39:$AE$68)</f>
        <v>#DIV/0!</v>
      </c>
      <c r="E51" s="15"/>
      <c r="F51" s="15"/>
      <c r="G51" s="15"/>
      <c r="H51" s="15"/>
      <c r="I51" s="15"/>
      <c r="J51" s="15"/>
      <c r="K51" s="15"/>
    </row>
    <row r="52" spans="1:11" ht="13.5" thickTop="1" x14ac:dyDescent="0.2"/>
    <row r="54" spans="1:11" x14ac:dyDescent="0.2">
      <c r="B54" s="425" t="str">
        <f>B2</f>
        <v>1. полугодиште</v>
      </c>
      <c r="C54" s="425" t="str">
        <f>C2</f>
        <v>2018/2019.</v>
      </c>
    </row>
    <row r="55" spans="1:11" ht="36" customHeight="1" thickBot="1" x14ac:dyDescent="0.25">
      <c r="A55" s="161" t="s">
        <v>82</v>
      </c>
      <c r="B55" s="538" t="str">
        <f>B3</f>
        <v xml:space="preserve">ОПШТИ УСПЕХ УЧЕНИКА               </v>
      </c>
      <c r="C55" s="538"/>
      <c r="D55" s="538"/>
      <c r="E55" s="15"/>
      <c r="F55" s="208" t="s">
        <v>151</v>
      </c>
      <c r="G55" s="15"/>
      <c r="H55" s="15"/>
      <c r="I55" s="15"/>
      <c r="J55" s="536" t="str">
        <f>'Оцене 1.'!A72</f>
        <v>5. РАЗРЕД</v>
      </c>
      <c r="K55" s="536"/>
    </row>
    <row r="56" spans="1:11" ht="14.25" thickTop="1" thickBot="1" x14ac:dyDescent="0.25">
      <c r="B56" s="49" t="s">
        <v>38</v>
      </c>
      <c r="C56" s="50" t="s">
        <v>15</v>
      </c>
      <c r="D56" s="51" t="s">
        <v>16</v>
      </c>
      <c r="E56" s="15"/>
      <c r="F56" s="52" t="s">
        <v>21</v>
      </c>
      <c r="G56" s="53"/>
      <c r="H56" s="54" t="s">
        <v>15</v>
      </c>
      <c r="I56" s="521" t="s">
        <v>44</v>
      </c>
      <c r="J56" s="522"/>
      <c r="K56" s="523"/>
    </row>
    <row r="57" spans="1:11" ht="14.25" thickTop="1" thickBot="1" x14ac:dyDescent="0.25">
      <c r="B57" s="55" t="s">
        <v>34</v>
      </c>
      <c r="C57" s="56">
        <f>C62+C66+C67</f>
        <v>0</v>
      </c>
      <c r="D57" s="57"/>
      <c r="E57" s="15"/>
      <c r="F57" s="58" t="s">
        <v>22</v>
      </c>
      <c r="G57" s="59">
        <v>5</v>
      </c>
      <c r="H57" s="60">
        <f>COUNTIF('Оцене 1.'!$Y$74:Y$103,G57)</f>
        <v>0</v>
      </c>
      <c r="I57" s="524"/>
      <c r="J57" s="525"/>
      <c r="K57" s="526"/>
    </row>
    <row r="58" spans="1:11" ht="13.5" thickTop="1" x14ac:dyDescent="0.2">
      <c r="B58" s="61" t="s">
        <v>10</v>
      </c>
      <c r="C58" s="62">
        <f>COUNTIF('Оцене 1.'!$AF$74:$AF$103,B58)</f>
        <v>0</v>
      </c>
      <c r="D58" s="63" t="e">
        <f>C58*100/COUNT('Оцене 1.'!$AE$74:$AE$103)</f>
        <v>#DIV/0!</v>
      </c>
      <c r="E58" s="15"/>
      <c r="F58" s="64" t="s">
        <v>23</v>
      </c>
      <c r="G58" s="65">
        <v>4</v>
      </c>
      <c r="H58" s="141">
        <f>COUNTIF('Оцене 1.'!$Y$74:Y$103,G58)</f>
        <v>0</v>
      </c>
      <c r="I58" s="527" t="s">
        <v>84</v>
      </c>
      <c r="J58" s="528"/>
      <c r="K58" s="529"/>
    </row>
    <row r="59" spans="1:11" x14ac:dyDescent="0.2">
      <c r="B59" s="67" t="s">
        <v>11</v>
      </c>
      <c r="C59" s="68">
        <f>COUNTIF('Оцене 1.'!$AF$74:$AF$103,B59)</f>
        <v>0</v>
      </c>
      <c r="D59" s="69" t="e">
        <f>C59*100/COUNT('Оцене 1.'!$AE$74:$AE$103)</f>
        <v>#DIV/0!</v>
      </c>
      <c r="E59" s="15"/>
      <c r="F59" s="64" t="s">
        <v>24</v>
      </c>
      <c r="G59" s="65">
        <v>3</v>
      </c>
      <c r="H59" s="141">
        <f>COUNTIF('Оцене 1.'!$Y$74:Y$103,G59)</f>
        <v>0</v>
      </c>
      <c r="I59" s="527" t="s">
        <v>83</v>
      </c>
      <c r="J59" s="528"/>
      <c r="K59" s="529"/>
    </row>
    <row r="60" spans="1:11" x14ac:dyDescent="0.2">
      <c r="B60" s="67" t="s">
        <v>9</v>
      </c>
      <c r="C60" s="68">
        <f>COUNTIF('Оцене 1.'!$AF$74:$AF$103,B60)</f>
        <v>0</v>
      </c>
      <c r="D60" s="69" t="e">
        <f>C60*100/COUNT('Оцене 1.'!$AE$74:$AE$103)</f>
        <v>#DIV/0!</v>
      </c>
      <c r="E60" s="15"/>
      <c r="F60" s="64" t="s">
        <v>25</v>
      </c>
      <c r="G60" s="65">
        <v>2</v>
      </c>
      <c r="H60" s="141">
        <f>COUNTIF('Оцене 1.'!$Y$74:Y$103,G60)</f>
        <v>0</v>
      </c>
      <c r="I60" s="527" t="s">
        <v>42</v>
      </c>
      <c r="J60" s="528"/>
      <c r="K60" s="529"/>
    </row>
    <row r="61" spans="1:11" ht="13.5" thickBot="1" x14ac:dyDescent="0.25">
      <c r="B61" s="67" t="s">
        <v>12</v>
      </c>
      <c r="C61" s="68">
        <f>COUNTIF('Оцене 1.'!$AF$74:$AF$103,B61)</f>
        <v>0</v>
      </c>
      <c r="D61" s="69" t="e">
        <f>C61*100/COUNT('Оцене 1.'!$AE$74:$AE$103)</f>
        <v>#DIV/0!</v>
      </c>
      <c r="E61" s="15"/>
      <c r="F61" s="70" t="s">
        <v>26</v>
      </c>
      <c r="G61" s="71">
        <v>1</v>
      </c>
      <c r="H61" s="141">
        <f>COUNTIF('Оцене 1.'!$Y$74:Y$103,G61)</f>
        <v>0</v>
      </c>
      <c r="I61" s="530" t="s">
        <v>43</v>
      </c>
      <c r="J61" s="531"/>
      <c r="K61" s="532"/>
    </row>
    <row r="62" spans="1:11" ht="14.25" thickTop="1" thickBot="1" x14ac:dyDescent="0.25">
      <c r="B62" s="73" t="s">
        <v>40</v>
      </c>
      <c r="C62" s="74">
        <f>SUM(C58:C61)</f>
        <v>0</v>
      </c>
      <c r="D62" s="75" t="e">
        <f>SUM(D58:D61)</f>
        <v>#DIV/0!</v>
      </c>
      <c r="E62" s="15"/>
      <c r="F62" s="519"/>
      <c r="G62" s="520"/>
      <c r="H62" s="76">
        <f>SUM(H58:H61)</f>
        <v>0</v>
      </c>
      <c r="I62" s="533" t="s">
        <v>45</v>
      </c>
      <c r="J62" s="534"/>
      <c r="K62" s="535"/>
    </row>
    <row r="63" spans="1:11" ht="13.5" thickTop="1" x14ac:dyDescent="0.2">
      <c r="B63" s="77" t="s">
        <v>27</v>
      </c>
      <c r="C63" s="78">
        <f>COUNTIF('Оцене 1.'!$AH$74:$AH$103,1)</f>
        <v>0</v>
      </c>
      <c r="D63" s="79" t="e">
        <f>C63*100/COUNT('Оцене 1.'!$AE$74:$AE$103)</f>
        <v>#DIV/0!</v>
      </c>
      <c r="E63" s="15"/>
      <c r="F63" s="142"/>
      <c r="G63" s="142"/>
      <c r="H63" s="60"/>
      <c r="I63" s="80"/>
      <c r="J63" s="15"/>
      <c r="K63" s="15"/>
    </row>
    <row r="64" spans="1:11" x14ac:dyDescent="0.2">
      <c r="B64" s="81" t="s">
        <v>28</v>
      </c>
      <c r="C64" s="82">
        <f>COUNTIF('Оцене 1.'!$AH74:$AH$103,2)</f>
        <v>0</v>
      </c>
      <c r="D64" s="83" t="e">
        <f>C64*100/COUNT('Оцене 1.'!$AE$74:$AE$103)</f>
        <v>#DIV/0!</v>
      </c>
      <c r="E64" s="84"/>
      <c r="F64" s="80"/>
      <c r="G64" s="80"/>
      <c r="H64" s="80"/>
      <c r="I64" s="15"/>
      <c r="J64" s="15"/>
      <c r="K64" s="15"/>
    </row>
    <row r="65" spans="2:11" ht="13.5" thickBot="1" x14ac:dyDescent="0.25">
      <c r="B65" s="85" t="s">
        <v>32</v>
      </c>
      <c r="C65" s="82">
        <f>COUNTIF('Оцене 1.'!$AH$74:$AH$103,"&gt;2")</f>
        <v>0</v>
      </c>
      <c r="D65" s="86" t="e">
        <f>C65*100/COUNT('Оцене 1.'!$AE$74:$AE$103)</f>
        <v>#DIV/0!</v>
      </c>
      <c r="E65" s="15"/>
      <c r="F65" s="15"/>
      <c r="G65" s="15"/>
      <c r="H65" s="15"/>
      <c r="I65" s="15"/>
      <c r="J65" s="15"/>
      <c r="K65" s="15"/>
    </row>
    <row r="66" spans="2:11" ht="13.5" thickTop="1" x14ac:dyDescent="0.2">
      <c r="B66" s="87" t="s">
        <v>41</v>
      </c>
      <c r="C66" s="74">
        <f>SUM(C63:C65)</f>
        <v>0</v>
      </c>
      <c r="D66" s="88" t="e">
        <f>SUM(D63:D65)</f>
        <v>#DIV/0!</v>
      </c>
      <c r="E66" s="15"/>
      <c r="F66" s="15"/>
      <c r="G66" s="15"/>
      <c r="H66" s="15"/>
      <c r="I66" s="15"/>
      <c r="J66" s="15"/>
      <c r="K66" s="15"/>
    </row>
    <row r="67" spans="2:11" ht="13.5" thickBot="1" x14ac:dyDescent="0.25">
      <c r="B67" s="89" t="s">
        <v>39</v>
      </c>
      <c r="C67" s="90">
        <f>COUNTIF('Оцене 1.'!$AD$74:$AD$103,"&gt;0")</f>
        <v>0</v>
      </c>
      <c r="D67" s="91" t="e">
        <f>C67*100/COUNT('Оцене 1.'!$AE$74:$AE$103)</f>
        <v>#DIV/0!</v>
      </c>
      <c r="E67" s="15"/>
      <c r="F67" s="15"/>
      <c r="G67" s="15"/>
      <c r="H67" s="15"/>
      <c r="I67" s="15"/>
      <c r="J67" s="15"/>
      <c r="K67" s="15"/>
    </row>
    <row r="68" spans="2:11" ht="14.25" thickTop="1" thickBot="1" x14ac:dyDescent="0.25">
      <c r="B68" s="60"/>
      <c r="C68" s="15"/>
      <c r="D68" s="92"/>
      <c r="E68" s="80"/>
      <c r="F68" s="15"/>
      <c r="G68" s="15"/>
      <c r="H68" s="15"/>
      <c r="I68" s="15"/>
      <c r="J68" s="15"/>
      <c r="K68" s="15"/>
    </row>
    <row r="69" spans="2:11" ht="13.5" thickTop="1" x14ac:dyDescent="0.2">
      <c r="B69" s="93" t="s">
        <v>29</v>
      </c>
      <c r="C69" s="62">
        <f>COUNTIF('Оцене 1.'!AD74:AD103,1)</f>
        <v>0</v>
      </c>
      <c r="D69" s="94" t="e">
        <f>C69*100/COUNT('Оцене 1.'!$AE$74:$AE$103)</f>
        <v>#DIV/0!</v>
      </c>
      <c r="E69" s="15"/>
      <c r="F69" s="15"/>
      <c r="G69" s="15"/>
      <c r="H69" s="537"/>
      <c r="I69" s="537"/>
      <c r="J69" s="15"/>
      <c r="K69" s="15"/>
    </row>
    <row r="70" spans="2:11" x14ac:dyDescent="0.2">
      <c r="B70" s="95" t="s">
        <v>30</v>
      </c>
      <c r="C70" s="68">
        <f>COUNTIF('Оцене 1.'!AD74:AD103,2)</f>
        <v>0</v>
      </c>
      <c r="D70" s="96" t="e">
        <f>C70*100/COUNT('Оцене 1.'!$AE$74:$AE$103)</f>
        <v>#DIV/0!</v>
      </c>
      <c r="E70" s="15"/>
      <c r="F70" s="15"/>
      <c r="G70" s="15"/>
      <c r="H70" s="537"/>
      <c r="I70" s="537"/>
      <c r="J70" s="15"/>
      <c r="K70" s="15"/>
    </row>
    <row r="71" spans="2:11" ht="13.5" thickBot="1" x14ac:dyDescent="0.25">
      <c r="B71" s="97" t="s">
        <v>31</v>
      </c>
      <c r="C71" s="98">
        <f>COUNTIF('Оцене 1.'!AD74:AD103,"&gt;2")</f>
        <v>0</v>
      </c>
      <c r="D71" s="99" t="e">
        <f>C71*100/COUNT('Оцене 1.'!$AE$74:$AE$103)</f>
        <v>#DIV/0!</v>
      </c>
      <c r="E71" s="15"/>
      <c r="F71" s="15"/>
      <c r="G71" s="15"/>
      <c r="H71" s="537"/>
      <c r="I71" s="537"/>
      <c r="J71" s="15"/>
      <c r="K71" s="15"/>
    </row>
    <row r="72" spans="2:11" ht="13.5" thickTop="1" x14ac:dyDescent="0.2">
      <c r="B72" s="15"/>
      <c r="C72" s="15"/>
      <c r="D72" s="15"/>
      <c r="E72" s="15"/>
      <c r="F72" s="15"/>
      <c r="G72" s="15"/>
      <c r="H72" s="537"/>
      <c r="I72" s="537"/>
      <c r="J72" s="15"/>
      <c r="K72" s="15"/>
    </row>
    <row r="73" spans="2:11" ht="13.5" thickBot="1" x14ac:dyDescent="0.25">
      <c r="B73" s="208" t="s">
        <v>167</v>
      </c>
      <c r="C73" s="15"/>
      <c r="D73" s="15"/>
      <c r="E73" s="15"/>
      <c r="F73" s="15"/>
      <c r="G73" s="15"/>
      <c r="H73" s="537"/>
      <c r="I73" s="537"/>
      <c r="J73" s="15"/>
      <c r="K73" s="15"/>
    </row>
    <row r="74" spans="2:11" ht="14.25" thickTop="1" thickBot="1" x14ac:dyDescent="0.25">
      <c r="B74" s="49" t="s">
        <v>17</v>
      </c>
      <c r="C74" s="50" t="s">
        <v>15</v>
      </c>
      <c r="D74" s="100" t="s">
        <v>19</v>
      </c>
      <c r="E74" s="15"/>
      <c r="F74" s="15"/>
      <c r="G74" s="15"/>
      <c r="H74" s="537"/>
      <c r="I74" s="537"/>
      <c r="J74" s="15"/>
      <c r="K74" s="15"/>
    </row>
    <row r="75" spans="2:11" ht="13.5" thickTop="1" x14ac:dyDescent="0.2">
      <c r="B75" s="61" t="s">
        <v>4</v>
      </c>
      <c r="C75" s="62">
        <f>'Оцене 1.'!Z104</f>
        <v>0</v>
      </c>
      <c r="D75" s="63" t="e">
        <f>C75/COUNT('Оцене 1.'!$AE$74:$AE$103)</f>
        <v>#DIV/0!</v>
      </c>
      <c r="E75" s="15"/>
      <c r="F75" s="15"/>
      <c r="G75" s="15"/>
      <c r="H75" s="15"/>
      <c r="I75" s="15"/>
      <c r="J75" s="15"/>
      <c r="K75" s="15"/>
    </row>
    <row r="76" spans="2:11" ht="13.5" thickBot="1" x14ac:dyDescent="0.25">
      <c r="B76" s="101" t="s">
        <v>5</v>
      </c>
      <c r="C76" s="98">
        <f>'Оцене 1.'!AA104</f>
        <v>0</v>
      </c>
      <c r="D76" s="102" t="e">
        <f>C76/COUNT('Оцене 1.'!$AE$74:$AE$103)</f>
        <v>#DIV/0!</v>
      </c>
      <c r="E76" s="15"/>
      <c r="F76" s="15"/>
      <c r="G76" s="15"/>
      <c r="H76" s="15"/>
      <c r="I76" s="15"/>
      <c r="J76" s="15"/>
      <c r="K76" s="15"/>
    </row>
    <row r="77" spans="2:11" ht="14.25" thickTop="1" thickBot="1" x14ac:dyDescent="0.25">
      <c r="B77" s="103" t="s">
        <v>18</v>
      </c>
      <c r="C77" s="104">
        <f>SUM(C75:C76)</f>
        <v>0</v>
      </c>
      <c r="D77" s="105" t="e">
        <f>C77/COUNT('Оцене 1.'!$AE$74:$AE$103)</f>
        <v>#DIV/0!</v>
      </c>
      <c r="E77" s="15"/>
      <c r="F77" s="15"/>
      <c r="G77" s="15"/>
      <c r="H77" s="15"/>
      <c r="I77" s="15"/>
      <c r="J77" s="15"/>
      <c r="K77" s="15"/>
    </row>
    <row r="78" spans="2:11" ht="13.5" thickTop="1" x14ac:dyDescent="0.2"/>
    <row r="80" spans="2:11" x14ac:dyDescent="0.2">
      <c r="B80" s="425" t="str">
        <f>B2</f>
        <v>1. полугодиште</v>
      </c>
      <c r="C80" s="425" t="str">
        <f>C2</f>
        <v>2018/2019.</v>
      </c>
    </row>
    <row r="81" spans="1:11" ht="36.75" thickBot="1" x14ac:dyDescent="0.25">
      <c r="A81" s="162" t="s">
        <v>79</v>
      </c>
      <c r="B81" s="538" t="str">
        <f>B3</f>
        <v xml:space="preserve">ОПШТИ УСПЕХ УЧЕНИКА               </v>
      </c>
      <c r="C81" s="538"/>
      <c r="D81" s="538"/>
      <c r="E81" s="15"/>
      <c r="F81" s="208" t="s">
        <v>151</v>
      </c>
      <c r="G81" s="15"/>
      <c r="H81" s="15"/>
      <c r="I81" s="15"/>
      <c r="J81" s="536" t="str">
        <f>'Оцене 1.'!A2</f>
        <v>5. РАЗРЕД</v>
      </c>
      <c r="K81" s="536"/>
    </row>
    <row r="82" spans="1:11" ht="14.25" thickTop="1" thickBot="1" x14ac:dyDescent="0.25">
      <c r="B82" s="49" t="s">
        <v>38</v>
      </c>
      <c r="C82" s="50" t="s">
        <v>15</v>
      </c>
      <c r="D82" s="51" t="s">
        <v>16</v>
      </c>
      <c r="E82" s="15"/>
      <c r="F82" s="52" t="s">
        <v>21</v>
      </c>
      <c r="G82" s="53"/>
      <c r="H82" s="54" t="s">
        <v>15</v>
      </c>
      <c r="I82" s="521" t="s">
        <v>44</v>
      </c>
      <c r="J82" s="522"/>
      <c r="K82" s="523"/>
    </row>
    <row r="83" spans="1:11" ht="14.25" thickTop="1" thickBot="1" x14ac:dyDescent="0.25">
      <c r="B83" s="55" t="s">
        <v>34</v>
      </c>
      <c r="C83" s="56">
        <f>C5+C31+C57</f>
        <v>0</v>
      </c>
      <c r="D83" s="57"/>
      <c r="E83" s="15"/>
      <c r="F83" s="58" t="s">
        <v>22</v>
      </c>
      <c r="G83" s="59">
        <v>5</v>
      </c>
      <c r="H83" s="60">
        <f>H5+H31+H57</f>
        <v>1</v>
      </c>
      <c r="I83" s="524"/>
      <c r="J83" s="525"/>
      <c r="K83" s="526"/>
    </row>
    <row r="84" spans="1:11" ht="13.5" thickTop="1" x14ac:dyDescent="0.2">
      <c r="B84" s="61" t="s">
        <v>10</v>
      </c>
      <c r="C84" s="62">
        <f>SUM(C6,C32,C58)</f>
        <v>0</v>
      </c>
      <c r="D84" s="63" t="e">
        <f>C84*100/C83</f>
        <v>#DIV/0!</v>
      </c>
      <c r="E84" s="15"/>
      <c r="F84" s="64" t="s">
        <v>23</v>
      </c>
      <c r="G84" s="65">
        <v>4</v>
      </c>
      <c r="H84" s="141">
        <f>H6+H32+H58</f>
        <v>0</v>
      </c>
      <c r="I84" s="527" t="s">
        <v>84</v>
      </c>
      <c r="J84" s="528"/>
      <c r="K84" s="529"/>
    </row>
    <row r="85" spans="1:11" x14ac:dyDescent="0.2">
      <c r="B85" s="67" t="s">
        <v>11</v>
      </c>
      <c r="C85" s="68">
        <f>SUM(C7,C33,C59)</f>
        <v>0</v>
      </c>
      <c r="D85" s="69" t="e">
        <f>C85*100/C83</f>
        <v>#DIV/0!</v>
      </c>
      <c r="E85" s="15"/>
      <c r="F85" s="64" t="s">
        <v>24</v>
      </c>
      <c r="G85" s="65">
        <v>3</v>
      </c>
      <c r="H85" s="141">
        <f>H7+H33+H59</f>
        <v>0</v>
      </c>
      <c r="I85" s="527" t="s">
        <v>83</v>
      </c>
      <c r="J85" s="528"/>
      <c r="K85" s="529"/>
    </row>
    <row r="86" spans="1:11" x14ac:dyDescent="0.2">
      <c r="B86" s="67" t="s">
        <v>9</v>
      </c>
      <c r="C86" s="68">
        <f>SUM(C8,C34,C60)</f>
        <v>0</v>
      </c>
      <c r="D86" s="69" t="e">
        <f>C86*100/C83</f>
        <v>#DIV/0!</v>
      </c>
      <c r="E86" s="15"/>
      <c r="F86" s="64" t="s">
        <v>25</v>
      </c>
      <c r="G86" s="65">
        <v>2</v>
      </c>
      <c r="H86" s="141">
        <f>H8+H34+H60</f>
        <v>0</v>
      </c>
      <c r="I86" s="527" t="s">
        <v>42</v>
      </c>
      <c r="J86" s="528"/>
      <c r="K86" s="529"/>
    </row>
    <row r="87" spans="1:11" ht="13.5" thickBot="1" x14ac:dyDescent="0.25">
      <c r="B87" s="67" t="s">
        <v>12</v>
      </c>
      <c r="C87" s="68">
        <f>SUM(C9,C35,C61)</f>
        <v>0</v>
      </c>
      <c r="D87" s="69" t="e">
        <f>C87*100/C83</f>
        <v>#DIV/0!</v>
      </c>
      <c r="E87" s="15"/>
      <c r="F87" s="70" t="s">
        <v>26</v>
      </c>
      <c r="G87" s="71">
        <v>1</v>
      </c>
      <c r="H87" s="141">
        <f>H9+H35+H61</f>
        <v>0</v>
      </c>
      <c r="I87" s="530" t="s">
        <v>43</v>
      </c>
      <c r="J87" s="531"/>
      <c r="K87" s="532"/>
    </row>
    <row r="88" spans="1:11" ht="14.25" thickTop="1" thickBot="1" x14ac:dyDescent="0.25">
      <c r="B88" s="73" t="s">
        <v>40</v>
      </c>
      <c r="C88" s="74">
        <f>SUM(C84:C87)</f>
        <v>0</v>
      </c>
      <c r="D88" s="75" t="e">
        <f>SUM(D84:D87)</f>
        <v>#DIV/0!</v>
      </c>
      <c r="E88" s="15"/>
      <c r="F88" s="519"/>
      <c r="G88" s="520"/>
      <c r="H88" s="76">
        <f>SUM(H84:H87)</f>
        <v>0</v>
      </c>
      <c r="I88" s="533" t="s">
        <v>45</v>
      </c>
      <c r="J88" s="534"/>
      <c r="K88" s="535"/>
    </row>
    <row r="89" spans="1:11" ht="13.5" thickTop="1" x14ac:dyDescent="0.2">
      <c r="B89" s="77" t="s">
        <v>27</v>
      </c>
      <c r="C89" s="78">
        <f>SUM(C11,C37,C63)</f>
        <v>0</v>
      </c>
      <c r="D89" s="79" t="e">
        <f>C89*100/C83</f>
        <v>#DIV/0!</v>
      </c>
      <c r="E89" s="15"/>
      <c r="F89" s="142"/>
      <c r="G89" s="142"/>
      <c r="H89" s="60"/>
      <c r="I89" s="80"/>
      <c r="J89" s="15"/>
      <c r="K89" s="15"/>
    </row>
    <row r="90" spans="1:11" x14ac:dyDescent="0.2">
      <c r="B90" s="81" t="s">
        <v>28</v>
      </c>
      <c r="C90" s="82">
        <f>SUM(C12,C38,C64)</f>
        <v>0</v>
      </c>
      <c r="D90" s="83" t="e">
        <f>C90*100/C83</f>
        <v>#DIV/0!</v>
      </c>
      <c r="E90" s="84"/>
      <c r="F90" s="80"/>
      <c r="G90" s="80"/>
      <c r="H90" s="80"/>
      <c r="I90" s="15"/>
      <c r="J90" s="15"/>
      <c r="K90" s="15"/>
    </row>
    <row r="91" spans="1:11" ht="13.5" thickBot="1" x14ac:dyDescent="0.25">
      <c r="B91" s="85" t="s">
        <v>32</v>
      </c>
      <c r="C91" s="82">
        <f>SUM(C13,C39,C65)</f>
        <v>0</v>
      </c>
      <c r="D91" s="86" t="e">
        <f>C91*100/C83</f>
        <v>#DIV/0!</v>
      </c>
      <c r="E91" s="15"/>
      <c r="F91" s="15"/>
      <c r="G91" s="15"/>
      <c r="H91" s="15"/>
      <c r="I91" s="15"/>
      <c r="J91" s="15"/>
      <c r="K91" s="15"/>
    </row>
    <row r="92" spans="1:11" ht="13.5" thickTop="1" x14ac:dyDescent="0.2">
      <c r="B92" s="87" t="s">
        <v>41</v>
      </c>
      <c r="C92" s="74">
        <f>SUM(C89:C91)</f>
        <v>0</v>
      </c>
      <c r="D92" s="88" t="e">
        <f>SUM(D89:D91)</f>
        <v>#DIV/0!</v>
      </c>
      <c r="E92" s="15"/>
      <c r="F92" s="15"/>
      <c r="G92" s="15"/>
      <c r="H92" s="15"/>
      <c r="I92" s="15"/>
      <c r="J92" s="15"/>
      <c r="K92" s="15"/>
    </row>
    <row r="93" spans="1:11" ht="13.5" thickBot="1" x14ac:dyDescent="0.25">
      <c r="B93" s="89" t="s">
        <v>39</v>
      </c>
      <c r="C93" s="90">
        <f>SUM(C15,C41,C67)</f>
        <v>0</v>
      </c>
      <c r="D93" s="91" t="e">
        <f>C93*100/C83</f>
        <v>#DIV/0!</v>
      </c>
      <c r="E93" s="15"/>
      <c r="F93" s="15"/>
      <c r="G93" s="15"/>
      <c r="H93" s="15"/>
      <c r="I93" s="15"/>
      <c r="J93" s="15"/>
      <c r="K93" s="15"/>
    </row>
    <row r="94" spans="1:11" ht="14.25" thickTop="1" thickBot="1" x14ac:dyDescent="0.25">
      <c r="B94" s="60"/>
      <c r="C94" s="15"/>
      <c r="D94" s="92"/>
      <c r="E94" s="80"/>
      <c r="F94" s="15"/>
      <c r="G94" s="15"/>
      <c r="H94" s="15"/>
      <c r="I94" s="15"/>
      <c r="J94" s="15"/>
      <c r="K94" s="15"/>
    </row>
    <row r="95" spans="1:11" ht="13.5" thickTop="1" x14ac:dyDescent="0.2">
      <c r="B95" s="93" t="s">
        <v>29</v>
      </c>
      <c r="C95" s="62">
        <f>SUM(C17,C43,C69)</f>
        <v>0</v>
      </c>
      <c r="D95" s="94" t="e">
        <f>C95*100/C83</f>
        <v>#DIV/0!</v>
      </c>
      <c r="E95" s="15"/>
      <c r="F95" s="15"/>
      <c r="G95" s="15"/>
      <c r="H95" s="537"/>
      <c r="I95" s="537"/>
      <c r="J95" s="15"/>
      <c r="K95" s="15"/>
    </row>
    <row r="96" spans="1:11" x14ac:dyDescent="0.2">
      <c r="B96" s="95" t="s">
        <v>30</v>
      </c>
      <c r="C96" s="68">
        <f>SUM(C18,C44,C70)</f>
        <v>0</v>
      </c>
      <c r="D96" s="96" t="e">
        <f>C96*100/C83</f>
        <v>#DIV/0!</v>
      </c>
      <c r="E96" s="15"/>
      <c r="F96" s="15"/>
      <c r="G96" s="15"/>
      <c r="H96" s="537"/>
      <c r="I96" s="537"/>
      <c r="J96" s="15"/>
      <c r="K96" s="15"/>
    </row>
    <row r="97" spans="2:11" ht="13.5" thickBot="1" x14ac:dyDescent="0.25">
      <c r="B97" s="97" t="s">
        <v>31</v>
      </c>
      <c r="C97" s="98">
        <f>SUM(C19,C45,C71)</f>
        <v>0</v>
      </c>
      <c r="D97" s="99" t="e">
        <f>C97*100/C83</f>
        <v>#DIV/0!</v>
      </c>
      <c r="E97" s="15"/>
      <c r="F97" s="15"/>
      <c r="G97" s="15"/>
      <c r="H97" s="537"/>
      <c r="I97" s="537"/>
      <c r="J97" s="15"/>
      <c r="K97" s="15"/>
    </row>
    <row r="98" spans="2:11" ht="13.5" thickTop="1" x14ac:dyDescent="0.2">
      <c r="B98" s="15"/>
      <c r="C98" s="15"/>
      <c r="D98" s="15"/>
      <c r="E98" s="15"/>
      <c r="F98" s="15"/>
      <c r="G98" s="15"/>
      <c r="H98" s="537"/>
      <c r="I98" s="537"/>
      <c r="J98" s="15"/>
      <c r="K98" s="15"/>
    </row>
    <row r="99" spans="2:11" ht="13.5" thickBot="1" x14ac:dyDescent="0.25">
      <c r="B99" s="208" t="s">
        <v>167</v>
      </c>
      <c r="C99" s="15"/>
      <c r="D99" s="15"/>
      <c r="E99" s="15"/>
      <c r="F99" s="15"/>
      <c r="G99" s="15"/>
      <c r="H99" s="537"/>
      <c r="I99" s="537"/>
      <c r="J99" s="15"/>
      <c r="K99" s="15"/>
    </row>
    <row r="100" spans="2:11" ht="14.25" thickTop="1" thickBot="1" x14ac:dyDescent="0.25">
      <c r="B100" s="49" t="s">
        <v>17</v>
      </c>
      <c r="C100" s="50" t="s">
        <v>15</v>
      </c>
      <c r="D100" s="100" t="s">
        <v>19</v>
      </c>
      <c r="E100" s="15"/>
      <c r="F100" s="15"/>
      <c r="G100" s="15"/>
      <c r="H100" s="537"/>
      <c r="I100" s="537"/>
      <c r="J100" s="15"/>
      <c r="K100" s="15"/>
    </row>
    <row r="101" spans="2:11" ht="13.5" thickTop="1" x14ac:dyDescent="0.2">
      <c r="B101" s="61" t="s">
        <v>4</v>
      </c>
      <c r="C101" s="62">
        <f>SUM(C23,C49,C75)</f>
        <v>0</v>
      </c>
      <c r="D101" s="63" t="e">
        <f>C101/C83</f>
        <v>#DIV/0!</v>
      </c>
      <c r="E101" s="15"/>
      <c r="F101" s="15"/>
      <c r="G101" s="15"/>
      <c r="H101" s="15"/>
      <c r="I101" s="15"/>
      <c r="J101" s="15"/>
      <c r="K101" s="15"/>
    </row>
    <row r="102" spans="2:11" ht="13.5" thickBot="1" x14ac:dyDescent="0.25">
      <c r="B102" s="101" t="s">
        <v>5</v>
      </c>
      <c r="C102" s="98">
        <f>SUM(C24,C50,C76)</f>
        <v>0</v>
      </c>
      <c r="D102" s="102" t="e">
        <f>C102/C83</f>
        <v>#DIV/0!</v>
      </c>
      <c r="E102" s="15"/>
      <c r="F102" s="15"/>
      <c r="G102" s="15"/>
      <c r="H102" s="15"/>
      <c r="I102" s="15"/>
      <c r="J102" s="15"/>
      <c r="K102" s="15"/>
    </row>
    <row r="103" spans="2:11" ht="14.25" thickTop="1" thickBot="1" x14ac:dyDescent="0.25">
      <c r="B103" s="103" t="s">
        <v>18</v>
      </c>
      <c r="C103" s="104">
        <f>SUM(C101:C102)</f>
        <v>0</v>
      </c>
      <c r="D103" s="105" t="e">
        <f>C103/C83</f>
        <v>#DIV/0!</v>
      </c>
      <c r="E103" s="15"/>
      <c r="F103" s="15"/>
      <c r="G103" s="15"/>
      <c r="H103" s="15"/>
      <c r="I103" s="15"/>
      <c r="J103" s="15"/>
      <c r="K103" s="15"/>
    </row>
    <row r="104" spans="2:11" ht="13.5" thickTop="1" x14ac:dyDescent="0.2"/>
  </sheetData>
  <sheetProtection password="DCDD" sheet="1" objects="1" scenarios="1"/>
  <mergeCells count="44">
    <mergeCell ref="H95:I100"/>
    <mergeCell ref="I85:K85"/>
    <mergeCell ref="I86:K86"/>
    <mergeCell ref="I87:K87"/>
    <mergeCell ref="F88:G88"/>
    <mergeCell ref="I88:K88"/>
    <mergeCell ref="H69:I74"/>
    <mergeCell ref="B81:D81"/>
    <mergeCell ref="I82:K82"/>
    <mergeCell ref="I83:K83"/>
    <mergeCell ref="I84:K84"/>
    <mergeCell ref="J81:K81"/>
    <mergeCell ref="I59:K59"/>
    <mergeCell ref="I60:K60"/>
    <mergeCell ref="I61:K61"/>
    <mergeCell ref="F62:G62"/>
    <mergeCell ref="I62:K62"/>
    <mergeCell ref="H43:I48"/>
    <mergeCell ref="B55:D55"/>
    <mergeCell ref="I56:K56"/>
    <mergeCell ref="I57:K57"/>
    <mergeCell ref="I58:K58"/>
    <mergeCell ref="J55:K55"/>
    <mergeCell ref="I34:K34"/>
    <mergeCell ref="I35:K35"/>
    <mergeCell ref="F36:G36"/>
    <mergeCell ref="I36:K36"/>
    <mergeCell ref="H17:I22"/>
    <mergeCell ref="B29:D29"/>
    <mergeCell ref="I30:K30"/>
    <mergeCell ref="I31:K31"/>
    <mergeCell ref="I32:K32"/>
    <mergeCell ref="I33:K33"/>
    <mergeCell ref="J29:K29"/>
    <mergeCell ref="B3:D3"/>
    <mergeCell ref="F10:G10"/>
    <mergeCell ref="I4:K4"/>
    <mergeCell ref="I5:K5"/>
    <mergeCell ref="I6:K6"/>
    <mergeCell ref="I7:K7"/>
    <mergeCell ref="I8:K8"/>
    <mergeCell ref="I9:K9"/>
    <mergeCell ref="I10:K10"/>
    <mergeCell ref="J3:K3"/>
  </mergeCells>
  <phoneticPr fontId="2" type="noConversion"/>
  <pageMargins left="0.23622047244094491" right="0.23622047244094491" top="0.51181102362204722" bottom="0.51181102362204722" header="0.51181102362204722" footer="0.51181102362204722"/>
  <pageSetup paperSize="9" orientation="landscape" r:id="rId1"/>
  <headerFooter alignWithMargins="0"/>
  <rowBreaks count="3" manualBreakCount="3">
    <brk id="27" max="16383" man="1"/>
    <brk id="53" max="16383" man="1"/>
    <brk id="79" max="16383" man="1"/>
  </rowBreaks>
  <ignoredErrors>
    <ignoredError sqref="D15 D6:D9 D11:D13 D17:D19 D23:D25" evalError="1"/>
    <ignoredError sqref="C10" formula="1"/>
    <ignoredError sqref="D10 D14" evalError="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4"/>
  <sheetViews>
    <sheetView showGridLines="0" workbookViewId="0">
      <selection activeCell="B3" sqref="B3:D3"/>
    </sheetView>
  </sheetViews>
  <sheetFormatPr defaultRowHeight="12.75" x14ac:dyDescent="0.2"/>
  <cols>
    <col min="1" max="1" width="9.85546875" style="278" customWidth="1"/>
    <col min="2" max="2" width="36" style="278" customWidth="1"/>
    <col min="3" max="3" width="10.28515625" style="278" customWidth="1"/>
    <col min="4" max="4" width="13.5703125" style="278" customWidth="1"/>
    <col min="5" max="5" width="5.7109375" style="278" customWidth="1"/>
    <col min="6" max="6" width="17" style="278" customWidth="1"/>
    <col min="7" max="7" width="2.7109375" style="278" customWidth="1"/>
    <col min="8" max="10" width="9.140625" style="278"/>
    <col min="11" max="11" width="11.85546875" style="278" customWidth="1"/>
    <col min="12" max="16384" width="9.140625" style="278"/>
  </cols>
  <sheetData>
    <row r="1" spans="1:13" x14ac:dyDescent="0.2">
      <c r="B1" s="15"/>
      <c r="C1" s="15"/>
      <c r="D1" s="15"/>
      <c r="E1" s="15"/>
      <c r="F1" s="15"/>
      <c r="G1" s="15"/>
      <c r="H1" s="15"/>
      <c r="I1" s="15"/>
      <c r="J1" s="15"/>
      <c r="K1" s="15"/>
      <c r="L1" s="15"/>
      <c r="M1" s="15"/>
    </row>
    <row r="2" spans="1:13" x14ac:dyDescent="0.2">
      <c r="B2" s="422" t="s">
        <v>164</v>
      </c>
      <c r="C2" s="423" t="str">
        <f>'Подаци о школи'!B6&amp;"/"&amp;'Подаци о школи'!D6</f>
        <v>2018/2019.</v>
      </c>
      <c r="D2" s="15"/>
      <c r="E2" s="15"/>
      <c r="F2" s="15"/>
      <c r="G2" s="15"/>
      <c r="H2" s="15"/>
      <c r="I2" s="15"/>
      <c r="J2" s="15"/>
      <c r="K2" s="15"/>
      <c r="L2" s="15"/>
      <c r="M2" s="15"/>
    </row>
    <row r="3" spans="1:13" ht="40.5" customHeight="1" thickBot="1" x14ac:dyDescent="0.25">
      <c r="A3" s="161" t="s">
        <v>80</v>
      </c>
      <c r="B3" s="538" t="s">
        <v>152</v>
      </c>
      <c r="C3" s="538"/>
      <c r="D3" s="538"/>
      <c r="E3" s="15"/>
      <c r="F3" s="208" t="s">
        <v>151</v>
      </c>
      <c r="G3" s="15"/>
      <c r="H3" s="15"/>
      <c r="I3" s="15"/>
      <c r="J3" s="536" t="str">
        <f>'Оцене 1.'!A2</f>
        <v>5. РАЗРЕД</v>
      </c>
      <c r="K3" s="536"/>
      <c r="L3" s="15"/>
      <c r="M3" s="15"/>
    </row>
    <row r="4" spans="1:13" ht="14.25" thickTop="1" thickBot="1" x14ac:dyDescent="0.25">
      <c r="B4" s="49" t="s">
        <v>38</v>
      </c>
      <c r="C4" s="50" t="s">
        <v>15</v>
      </c>
      <c r="D4" s="51" t="s">
        <v>16</v>
      </c>
      <c r="E4" s="15"/>
      <c r="F4" s="52" t="s">
        <v>21</v>
      </c>
      <c r="G4" s="53"/>
      <c r="H4" s="54" t="s">
        <v>15</v>
      </c>
      <c r="I4" s="521" t="s">
        <v>44</v>
      </c>
      <c r="J4" s="522"/>
      <c r="K4" s="523"/>
      <c r="L4" s="15"/>
      <c r="M4" s="15"/>
    </row>
    <row r="5" spans="1:13" ht="14.25" thickTop="1" thickBot="1" x14ac:dyDescent="0.25">
      <c r="B5" s="55" t="s">
        <v>34</v>
      </c>
      <c r="C5" s="56">
        <f>C10+C14+C15</f>
        <v>1</v>
      </c>
      <c r="D5" s="57"/>
      <c r="E5" s="15"/>
      <c r="F5" s="58" t="s">
        <v>22</v>
      </c>
      <c r="G5" s="59">
        <v>5</v>
      </c>
      <c r="H5" s="60">
        <f>COUNTIF('Оцене 2.'!$Y$4:Y$33,G5)</f>
        <v>1</v>
      </c>
      <c r="I5" s="524"/>
      <c r="J5" s="525"/>
      <c r="K5" s="526"/>
      <c r="L5" s="15"/>
      <c r="M5" s="15"/>
    </row>
    <row r="6" spans="1:13" ht="13.5" thickTop="1" x14ac:dyDescent="0.2">
      <c r="B6" s="61" t="s">
        <v>10</v>
      </c>
      <c r="C6" s="62">
        <f>COUNTIF('Оцене 2.'!$AI$4:$AI$33,B6)</f>
        <v>0</v>
      </c>
      <c r="D6" s="63">
        <f>C6*100/COUNT('Оцене 2.'!$AH$4:$AH$33)</f>
        <v>0</v>
      </c>
      <c r="E6" s="15"/>
      <c r="F6" s="64" t="s">
        <v>23</v>
      </c>
      <c r="G6" s="65">
        <v>4</v>
      </c>
      <c r="H6" s="372">
        <f>COUNTIF('Оцене 2.'!$Y$4:Y$33,G6)</f>
        <v>0</v>
      </c>
      <c r="I6" s="527" t="s">
        <v>84</v>
      </c>
      <c r="J6" s="528"/>
      <c r="K6" s="529"/>
      <c r="L6" s="15"/>
      <c r="M6" s="15"/>
    </row>
    <row r="7" spans="1:13" x14ac:dyDescent="0.2">
      <c r="B7" s="67" t="s">
        <v>11</v>
      </c>
      <c r="C7" s="68">
        <f>COUNTIF('Оцене 2.'!$AI$4:$AI$33,B7)</f>
        <v>0</v>
      </c>
      <c r="D7" s="69">
        <f>C7*100/COUNT('Оцене 2.'!$AH$4:$AH$33)</f>
        <v>0</v>
      </c>
      <c r="E7" s="15"/>
      <c r="F7" s="64" t="s">
        <v>24</v>
      </c>
      <c r="G7" s="65">
        <v>3</v>
      </c>
      <c r="H7" s="372">
        <f>COUNTIF('Оцене 2.'!$Y$4:Y$33,G7)</f>
        <v>0</v>
      </c>
      <c r="I7" s="527" t="s">
        <v>83</v>
      </c>
      <c r="J7" s="528"/>
      <c r="K7" s="529"/>
      <c r="L7" s="15"/>
      <c r="M7" s="15"/>
    </row>
    <row r="8" spans="1:13" x14ac:dyDescent="0.2">
      <c r="B8" s="67" t="s">
        <v>9</v>
      </c>
      <c r="C8" s="68">
        <f>COUNTIF('Оцене 2.'!$AI$4:$AI$33,B8)</f>
        <v>1</v>
      </c>
      <c r="D8" s="69">
        <f>C8*100/COUNT('Оцене 2.'!$AH$4:$AH$33)</f>
        <v>100</v>
      </c>
      <c r="E8" s="15"/>
      <c r="F8" s="64" t="s">
        <v>25</v>
      </c>
      <c r="G8" s="65">
        <v>2</v>
      </c>
      <c r="H8" s="372">
        <f>COUNTIF('Оцене 2.'!$Y$4:Y$33,G8)</f>
        <v>0</v>
      </c>
      <c r="I8" s="527" t="s">
        <v>42</v>
      </c>
      <c r="J8" s="528"/>
      <c r="K8" s="529"/>
      <c r="L8" s="15"/>
      <c r="M8" s="15"/>
    </row>
    <row r="9" spans="1:13" ht="13.5" thickBot="1" x14ac:dyDescent="0.25">
      <c r="B9" s="67" t="s">
        <v>12</v>
      </c>
      <c r="C9" s="68">
        <f>COUNTIF('Оцене 2.'!$AI$4:$AI$33,B9)</f>
        <v>0</v>
      </c>
      <c r="D9" s="69">
        <f>C9*100/COUNT('Оцене 2.'!$AH$4:$AH$33)</f>
        <v>0</v>
      </c>
      <c r="E9" s="15"/>
      <c r="F9" s="70" t="s">
        <v>26</v>
      </c>
      <c r="G9" s="71">
        <v>1</v>
      </c>
      <c r="H9" s="372">
        <f>COUNTIF('Оцене 2.'!$Y$4:Y$33,G9)</f>
        <v>0</v>
      </c>
      <c r="I9" s="530" t="s">
        <v>43</v>
      </c>
      <c r="J9" s="531"/>
      <c r="K9" s="532"/>
      <c r="L9" s="15"/>
      <c r="M9" s="15"/>
    </row>
    <row r="10" spans="1:13" ht="14.25" thickTop="1" thickBot="1" x14ac:dyDescent="0.25">
      <c r="B10" s="73" t="s">
        <v>40</v>
      </c>
      <c r="C10" s="74">
        <f>SUM(C6:C9)</f>
        <v>1</v>
      </c>
      <c r="D10" s="75">
        <f>SUM(D6:D9)</f>
        <v>100</v>
      </c>
      <c r="E10" s="15"/>
      <c r="F10" s="519"/>
      <c r="G10" s="520"/>
      <c r="H10" s="76">
        <f>SUM(H6:H9)</f>
        <v>0</v>
      </c>
      <c r="I10" s="533" t="s">
        <v>45</v>
      </c>
      <c r="J10" s="534"/>
      <c r="K10" s="535"/>
      <c r="L10" s="15"/>
      <c r="M10" s="15"/>
    </row>
    <row r="11" spans="1:13" ht="13.5" thickTop="1" x14ac:dyDescent="0.2">
      <c r="B11" s="77" t="s">
        <v>27</v>
      </c>
      <c r="C11" s="78">
        <f>COUNTIF('Оцене 2.'!$AK$4:$AK$33,1)</f>
        <v>0</v>
      </c>
      <c r="D11" s="79">
        <f>C11*100/COUNT('Оцене 2.'!$AH$4:$AH$33)</f>
        <v>0</v>
      </c>
      <c r="E11" s="15"/>
      <c r="F11" s="373"/>
      <c r="G11" s="373"/>
      <c r="H11" s="60"/>
      <c r="I11" s="80"/>
      <c r="J11" s="15"/>
      <c r="K11" s="15"/>
      <c r="L11" s="15"/>
      <c r="M11" s="15"/>
    </row>
    <row r="12" spans="1:13" x14ac:dyDescent="0.2">
      <c r="B12" s="81" t="s">
        <v>28</v>
      </c>
      <c r="C12" s="82">
        <f>COUNTIF('Оцене 2.'!$AK$4:$AK$33,2)</f>
        <v>0</v>
      </c>
      <c r="D12" s="83">
        <f>C12*100/COUNT('Оцене 2.'!$AH$4:$AH$33)</f>
        <v>0</v>
      </c>
      <c r="E12" s="84"/>
      <c r="F12" s="80"/>
      <c r="G12" s="80"/>
      <c r="H12" s="80"/>
      <c r="I12" s="15"/>
      <c r="J12" s="15"/>
      <c r="K12" s="15"/>
      <c r="L12" s="15"/>
      <c r="M12" s="15"/>
    </row>
    <row r="13" spans="1:13" ht="12.75" customHeight="1" thickBot="1" x14ac:dyDescent="0.25">
      <c r="B13" s="85" t="s">
        <v>32</v>
      </c>
      <c r="C13" s="82">
        <f>COUNTIF('Оцене 2.'!$AK$4:$AK$33,"&gt;2")</f>
        <v>0</v>
      </c>
      <c r="D13" s="86">
        <f>C13*100/COUNT('Оцене 2.'!$AH$4:$AH$33)</f>
        <v>0</v>
      </c>
      <c r="E13" s="15"/>
      <c r="F13" s="15"/>
      <c r="G13" s="15"/>
      <c r="H13" s="15"/>
      <c r="I13" s="15"/>
      <c r="J13" s="15"/>
      <c r="K13" s="15"/>
      <c r="L13" s="15"/>
      <c r="M13" s="15"/>
    </row>
    <row r="14" spans="1:13" ht="12.75" customHeight="1" thickTop="1" x14ac:dyDescent="0.2">
      <c r="B14" s="87" t="s">
        <v>41</v>
      </c>
      <c r="C14" s="74">
        <f>SUM(C11:C13)</f>
        <v>0</v>
      </c>
      <c r="D14" s="88">
        <f>SUM(D11:D13)</f>
        <v>0</v>
      </c>
      <c r="E14" s="15"/>
      <c r="F14" s="15"/>
      <c r="G14" s="15"/>
      <c r="H14" s="15"/>
      <c r="I14" s="15"/>
      <c r="J14" s="15"/>
      <c r="K14" s="15"/>
      <c r="L14" s="15"/>
      <c r="M14" s="15"/>
    </row>
    <row r="15" spans="1:13" ht="13.5" thickBot="1" x14ac:dyDescent="0.25">
      <c r="B15" s="89" t="s">
        <v>39</v>
      </c>
      <c r="C15" s="90">
        <f>COUNTIF('Оцене 2.'!$AG$4:$AG$33,"&gt;0")</f>
        <v>0</v>
      </c>
      <c r="D15" s="91">
        <f>C15*100/COUNT('Оцене 2.'!$AH$4:$AH$33)</f>
        <v>0</v>
      </c>
      <c r="E15" s="15"/>
      <c r="F15" s="15"/>
      <c r="G15" s="15"/>
      <c r="H15" s="15"/>
      <c r="I15" s="15"/>
      <c r="J15" s="15"/>
      <c r="K15" s="15"/>
      <c r="L15" s="15"/>
      <c r="M15" s="15"/>
    </row>
    <row r="16" spans="1:13" ht="14.25" thickTop="1" thickBot="1" x14ac:dyDescent="0.25">
      <c r="B16" s="60"/>
      <c r="C16" s="15"/>
      <c r="D16" s="92"/>
      <c r="E16" s="80"/>
      <c r="F16" s="15"/>
      <c r="G16" s="15"/>
      <c r="H16" s="15"/>
      <c r="I16" s="15"/>
      <c r="J16" s="15"/>
      <c r="K16" s="15"/>
      <c r="L16" s="15"/>
      <c r="M16" s="15"/>
    </row>
    <row r="17" spans="1:13" ht="14.25" customHeight="1" thickTop="1" x14ac:dyDescent="0.2">
      <c r="B17" s="93" t="s">
        <v>29</v>
      </c>
      <c r="C17" s="62">
        <f>COUNTIF('Оцене 2.'!AG4:AG33,1)</f>
        <v>0</v>
      </c>
      <c r="D17" s="94">
        <f>C17*100/COUNT('Оцене 2.'!$AH$4:$AH$33)</f>
        <v>0</v>
      </c>
      <c r="E17" s="15"/>
      <c r="F17" s="208"/>
      <c r="G17" s="15"/>
      <c r="H17" s="394"/>
      <c r="I17" s="394"/>
      <c r="J17" s="15"/>
      <c r="K17" s="15"/>
      <c r="L17" s="15"/>
      <c r="M17" s="15"/>
    </row>
    <row r="18" spans="1:13" ht="13.5" customHeight="1" x14ac:dyDescent="0.2">
      <c r="B18" s="95" t="s">
        <v>30</v>
      </c>
      <c r="C18" s="68">
        <f>COUNTIF('Оцене 2.'!AG4:AG33,2)</f>
        <v>0</v>
      </c>
      <c r="D18" s="96">
        <f>C18*100/COUNT('Оцене 2.'!$AH$4:$AH$33)</f>
        <v>0</v>
      </c>
      <c r="E18" s="15"/>
      <c r="F18" s="15"/>
      <c r="G18" s="15"/>
      <c r="H18" s="394"/>
      <c r="I18" s="394"/>
      <c r="J18" s="15"/>
      <c r="K18" s="15"/>
      <c r="L18" s="15"/>
      <c r="M18" s="15"/>
    </row>
    <row r="19" spans="1:13" ht="15" customHeight="1" thickBot="1" x14ac:dyDescent="0.25">
      <c r="B19" s="97" t="s">
        <v>31</v>
      </c>
      <c r="C19" s="98">
        <f>COUNTIF('Оцене 2.'!AG4:AG33,"&gt;2")</f>
        <v>0</v>
      </c>
      <c r="D19" s="99">
        <f>C19*100/COUNT('Оцене 2.'!$AH$4:$AH$33)</f>
        <v>0</v>
      </c>
      <c r="E19" s="15"/>
      <c r="F19" s="15"/>
      <c r="G19" s="15"/>
      <c r="H19" s="394"/>
      <c r="I19" s="394"/>
      <c r="J19" s="15"/>
      <c r="K19" s="15"/>
      <c r="L19" s="15"/>
      <c r="M19" s="15"/>
    </row>
    <row r="20" spans="1:13" ht="14.25" customHeight="1" thickTop="1" x14ac:dyDescent="0.2">
      <c r="B20" s="15"/>
      <c r="C20" s="15"/>
      <c r="D20" s="15"/>
      <c r="E20" s="15"/>
      <c r="F20" s="15"/>
      <c r="G20" s="15"/>
      <c r="H20" s="394"/>
      <c r="I20" s="394"/>
      <c r="J20" s="15"/>
      <c r="K20" s="15"/>
      <c r="L20" s="15"/>
      <c r="M20" s="15"/>
    </row>
    <row r="21" spans="1:13" ht="14.25" customHeight="1" thickBot="1" x14ac:dyDescent="0.25">
      <c r="B21" s="208" t="s">
        <v>164</v>
      </c>
      <c r="C21" s="15"/>
      <c r="D21" s="15"/>
      <c r="E21" s="15"/>
      <c r="F21" s="542" t="s">
        <v>165</v>
      </c>
      <c r="G21" s="543"/>
      <c r="H21" s="543"/>
      <c r="I21" s="543"/>
      <c r="J21" s="15"/>
      <c r="K21" s="15"/>
      <c r="L21" s="15"/>
      <c r="M21" s="15"/>
    </row>
    <row r="22" spans="1:13" ht="14.25" customHeight="1" thickTop="1" thickBot="1" x14ac:dyDescent="0.25">
      <c r="B22" s="49" t="s">
        <v>17</v>
      </c>
      <c r="C22" s="50" t="s">
        <v>15</v>
      </c>
      <c r="D22" s="100" t="s">
        <v>19</v>
      </c>
      <c r="E22" s="15"/>
      <c r="F22" s="544" t="s">
        <v>17</v>
      </c>
      <c r="G22" s="545" t="s">
        <v>15</v>
      </c>
      <c r="H22" s="545" t="s">
        <v>19</v>
      </c>
      <c r="I22" s="546" t="s">
        <v>17</v>
      </c>
      <c r="J22" s="50" t="s">
        <v>15</v>
      </c>
      <c r="K22" s="100" t="s">
        <v>19</v>
      </c>
      <c r="L22" s="15"/>
      <c r="M22" s="15"/>
    </row>
    <row r="23" spans="1:13" ht="13.5" thickTop="1" x14ac:dyDescent="0.2">
      <c r="B23" s="61" t="s">
        <v>4</v>
      </c>
      <c r="C23" s="62">
        <f>'Оцене 2.'!Z34</f>
        <v>0</v>
      </c>
      <c r="D23" s="63">
        <f>C23/COUNT('Оцене 2.'!$AH$4:$AH$33)</f>
        <v>0</v>
      </c>
      <c r="E23" s="15"/>
      <c r="F23" s="547" t="s">
        <v>4</v>
      </c>
      <c r="G23" s="548">
        <f>'Оцене 2.'!AD34</f>
        <v>0</v>
      </c>
      <c r="H23" s="548" t="e">
        <f>G23/COUNT('Оцене 1.'!$AE$4:$AE$33)</f>
        <v>#DIV/0!</v>
      </c>
      <c r="I23" s="549" t="s">
        <v>4</v>
      </c>
      <c r="J23" s="62">
        <f>'Оцене 2.'!AC34</f>
        <v>0</v>
      </c>
      <c r="K23" s="63">
        <f>J23/COUNT('Оцене 2.'!$AH$4:$AH$33)</f>
        <v>0</v>
      </c>
      <c r="L23" s="15"/>
      <c r="M23" s="15"/>
    </row>
    <row r="24" spans="1:13" ht="13.5" thickBot="1" x14ac:dyDescent="0.25">
      <c r="B24" s="101" t="s">
        <v>5</v>
      </c>
      <c r="C24" s="98">
        <f>'Оцене 2.'!AA34</f>
        <v>0</v>
      </c>
      <c r="D24" s="102">
        <f>C24/COUNT('Оцене 2.'!$AH$4:$AH$33)</f>
        <v>0</v>
      </c>
      <c r="E24" s="15"/>
      <c r="F24" s="550" t="s">
        <v>5</v>
      </c>
      <c r="G24" s="551">
        <f>'Оцене 2.'!AE34</f>
        <v>0</v>
      </c>
      <c r="H24" s="551" t="e">
        <f>G24/COUNT('Оцене 1.'!$AE$4:$AE$33)</f>
        <v>#DIV/0!</v>
      </c>
      <c r="I24" s="552" t="s">
        <v>5</v>
      </c>
      <c r="J24" s="98">
        <f>'Оцене 2.'!AD34</f>
        <v>0</v>
      </c>
      <c r="K24" s="102">
        <f>J24/COUNT('Оцене 2.'!$AH$4:$AH$33)</f>
        <v>0</v>
      </c>
      <c r="L24" s="15"/>
      <c r="M24" s="15"/>
    </row>
    <row r="25" spans="1:13" ht="14.25" thickTop="1" thickBot="1" x14ac:dyDescent="0.25">
      <c r="B25" s="103" t="s">
        <v>18</v>
      </c>
      <c r="C25" s="104">
        <f>SUM(C23:C24)</f>
        <v>0</v>
      </c>
      <c r="D25" s="105">
        <f>C25/COUNT('Оцене 2.'!$AH$4:$AH$33)</f>
        <v>0</v>
      </c>
      <c r="E25" s="15"/>
      <c r="F25" s="539" t="s">
        <v>18</v>
      </c>
      <c r="G25" s="540">
        <f t="shared" ref="G25" si="0">SUM(G23:G24)</f>
        <v>0</v>
      </c>
      <c r="H25" s="540" t="e">
        <f>G25/COUNT('Оцене 1.'!$AE$4:$AE$33)</f>
        <v>#DIV/0!</v>
      </c>
      <c r="I25" s="541" t="s">
        <v>18</v>
      </c>
      <c r="J25" s="104">
        <f t="shared" ref="J25" si="1">SUM(J23:J24)</f>
        <v>0</v>
      </c>
      <c r="K25" s="105">
        <f>J25/COUNT('Оцене 2.'!$AH$4:$AH$33)</f>
        <v>0</v>
      </c>
      <c r="L25" s="15"/>
      <c r="M25" s="15"/>
    </row>
    <row r="26" spans="1:13" ht="13.5" thickTop="1" x14ac:dyDescent="0.2">
      <c r="B26" s="15"/>
      <c r="C26" s="15"/>
      <c r="D26" s="15"/>
      <c r="E26" s="15"/>
      <c r="F26" s="15"/>
      <c r="G26" s="15"/>
      <c r="H26" s="15"/>
      <c r="I26" s="15"/>
      <c r="J26" s="15"/>
      <c r="K26" s="15"/>
      <c r="L26" s="15"/>
      <c r="M26" s="15"/>
    </row>
    <row r="27" spans="1:13" x14ac:dyDescent="0.2">
      <c r="B27" s="15"/>
      <c r="C27" s="15"/>
      <c r="D27" s="15"/>
      <c r="E27" s="15"/>
      <c r="F27" s="15"/>
      <c r="G27" s="15"/>
      <c r="H27" s="15"/>
      <c r="I27" s="15"/>
      <c r="J27" s="15"/>
      <c r="K27" s="15"/>
      <c r="L27" s="15"/>
      <c r="M27" s="15"/>
    </row>
    <row r="28" spans="1:13" x14ac:dyDescent="0.2">
      <c r="B28" s="423" t="str">
        <f>B2</f>
        <v>2. полугодиште</v>
      </c>
      <c r="C28" s="423" t="str">
        <f>C2</f>
        <v>2018/2019.</v>
      </c>
      <c r="D28" s="15"/>
      <c r="E28" s="15"/>
      <c r="F28" s="15"/>
      <c r="G28" s="15"/>
      <c r="H28" s="15"/>
      <c r="I28" s="15"/>
      <c r="J28" s="15"/>
      <c r="K28" s="15"/>
      <c r="L28" s="15"/>
      <c r="M28" s="15"/>
    </row>
    <row r="29" spans="1:13" ht="38.25" customHeight="1" thickBot="1" x14ac:dyDescent="0.25">
      <c r="A29" s="161" t="s">
        <v>81</v>
      </c>
      <c r="B29" s="538" t="str">
        <f>B3</f>
        <v>ОПШТИ УСПЕХ УЧЕНИКА</v>
      </c>
      <c r="C29" s="538"/>
      <c r="D29" s="538"/>
      <c r="E29" s="15"/>
      <c r="F29" s="208" t="s">
        <v>151</v>
      </c>
      <c r="G29" s="15"/>
      <c r="H29" s="15"/>
      <c r="I29" s="15"/>
      <c r="J29" s="536" t="str">
        <f>'Оцене 1.'!A37</f>
        <v>5. РАЗРЕД</v>
      </c>
      <c r="K29" s="536"/>
      <c r="L29" s="15"/>
      <c r="M29" s="15"/>
    </row>
    <row r="30" spans="1:13" ht="14.25" thickTop="1" thickBot="1" x14ac:dyDescent="0.25">
      <c r="B30" s="49" t="s">
        <v>38</v>
      </c>
      <c r="C30" s="50" t="s">
        <v>15</v>
      </c>
      <c r="D30" s="51" t="s">
        <v>16</v>
      </c>
      <c r="E30" s="15"/>
      <c r="F30" s="52" t="s">
        <v>21</v>
      </c>
      <c r="G30" s="53"/>
      <c r="H30" s="54" t="s">
        <v>15</v>
      </c>
      <c r="I30" s="521" t="s">
        <v>44</v>
      </c>
      <c r="J30" s="522"/>
      <c r="K30" s="523"/>
      <c r="L30" s="15"/>
      <c r="M30" s="15"/>
    </row>
    <row r="31" spans="1:13" ht="14.25" thickTop="1" thickBot="1" x14ac:dyDescent="0.25">
      <c r="B31" s="55" t="s">
        <v>34</v>
      </c>
      <c r="C31" s="56">
        <f>C36+C40+C41</f>
        <v>0</v>
      </c>
      <c r="D31" s="57"/>
      <c r="E31" s="15"/>
      <c r="F31" s="58" t="s">
        <v>22</v>
      </c>
      <c r="G31" s="59">
        <v>5</v>
      </c>
      <c r="H31" s="60">
        <f>COUNTIF('Оцене 2.'!$Y$39:Y$68,G31)</f>
        <v>0</v>
      </c>
      <c r="I31" s="524"/>
      <c r="J31" s="525"/>
      <c r="K31" s="526"/>
      <c r="L31" s="15"/>
      <c r="M31" s="15"/>
    </row>
    <row r="32" spans="1:13" ht="13.5" thickTop="1" x14ac:dyDescent="0.2">
      <c r="B32" s="61" t="s">
        <v>10</v>
      </c>
      <c r="C32" s="62">
        <f>COUNTIF('Оцене 2.'!$AI$39:$AI$68,B32)</f>
        <v>0</v>
      </c>
      <c r="D32" s="63" t="e">
        <f>C32*100/COUNT('Оцене 2.'!$AH$39:$AH$68)</f>
        <v>#DIV/0!</v>
      </c>
      <c r="E32" s="15"/>
      <c r="F32" s="64" t="s">
        <v>23</v>
      </c>
      <c r="G32" s="65">
        <v>4</v>
      </c>
      <c r="H32" s="372">
        <f>COUNTIF('Оцене 2.'!$Y$39:Y$68,G32)</f>
        <v>0</v>
      </c>
      <c r="I32" s="527" t="s">
        <v>84</v>
      </c>
      <c r="J32" s="528"/>
      <c r="K32" s="529"/>
    </row>
    <row r="33" spans="2:11" x14ac:dyDescent="0.2">
      <c r="B33" s="67" t="s">
        <v>11</v>
      </c>
      <c r="C33" s="68">
        <f>COUNTIF('Оцене 2.'!$AI$39:$AI$68,B33)</f>
        <v>0</v>
      </c>
      <c r="D33" s="69" t="e">
        <f>C33*100/COUNT('Оцене 2.'!$AH$39:$AH$68)</f>
        <v>#DIV/0!</v>
      </c>
      <c r="E33" s="15"/>
      <c r="F33" s="64" t="s">
        <v>24</v>
      </c>
      <c r="G33" s="65">
        <v>3</v>
      </c>
      <c r="H33" s="372">
        <f>COUNTIF('Оцене 2.'!$Y$39:Y$68,G33)</f>
        <v>0</v>
      </c>
      <c r="I33" s="527" t="s">
        <v>83</v>
      </c>
      <c r="J33" s="528"/>
      <c r="K33" s="529"/>
    </row>
    <row r="34" spans="2:11" x14ac:dyDescent="0.2">
      <c r="B34" s="67" t="s">
        <v>9</v>
      </c>
      <c r="C34" s="68">
        <f>COUNTIF('Оцене 2.'!$AI$39:$AI$68,B34)</f>
        <v>0</v>
      </c>
      <c r="D34" s="69" t="e">
        <f>C34*100/COUNT('Оцене 2.'!$AH$39:$AH$68)</f>
        <v>#DIV/0!</v>
      </c>
      <c r="E34" s="15"/>
      <c r="F34" s="64" t="s">
        <v>25</v>
      </c>
      <c r="G34" s="65">
        <v>2</v>
      </c>
      <c r="H34" s="372">
        <f>COUNTIF('Оцене 2.'!$Y$39:Y$68,G34)</f>
        <v>0</v>
      </c>
      <c r="I34" s="527" t="s">
        <v>42</v>
      </c>
      <c r="J34" s="528"/>
      <c r="K34" s="529"/>
    </row>
    <row r="35" spans="2:11" ht="13.5" thickBot="1" x14ac:dyDescent="0.25">
      <c r="B35" s="67" t="s">
        <v>12</v>
      </c>
      <c r="C35" s="68">
        <f>COUNTIF('Оцене 2.'!$AI$39:$AI$68,B35)</f>
        <v>0</v>
      </c>
      <c r="D35" s="69" t="e">
        <f>C35*100/COUNT('Оцене 2.'!$AH$39:$AH$68)</f>
        <v>#DIV/0!</v>
      </c>
      <c r="E35" s="15"/>
      <c r="F35" s="70" t="s">
        <v>26</v>
      </c>
      <c r="G35" s="71">
        <v>1</v>
      </c>
      <c r="H35" s="372">
        <f>COUNTIF('Оцене 2.'!$Y$39:Y$68,G35)</f>
        <v>0</v>
      </c>
      <c r="I35" s="530" t="s">
        <v>43</v>
      </c>
      <c r="J35" s="531"/>
      <c r="K35" s="532"/>
    </row>
    <row r="36" spans="2:11" ht="14.25" thickTop="1" thickBot="1" x14ac:dyDescent="0.25">
      <c r="B36" s="73" t="s">
        <v>40</v>
      </c>
      <c r="C36" s="74">
        <f>SUM(C32:C35)</f>
        <v>0</v>
      </c>
      <c r="D36" s="75" t="e">
        <f>SUM(D32:D35)</f>
        <v>#DIV/0!</v>
      </c>
      <c r="E36" s="15"/>
      <c r="F36" s="519"/>
      <c r="G36" s="520"/>
      <c r="H36" s="76">
        <f>SUM(H32:H35)</f>
        <v>0</v>
      </c>
      <c r="I36" s="533" t="s">
        <v>45</v>
      </c>
      <c r="J36" s="534"/>
      <c r="K36" s="535"/>
    </row>
    <row r="37" spans="2:11" ht="13.5" thickTop="1" x14ac:dyDescent="0.2">
      <c r="B37" s="77" t="s">
        <v>27</v>
      </c>
      <c r="C37" s="78">
        <f>COUNTIF('Оцене 2.'!$AK$39:$AK$68,1)</f>
        <v>0</v>
      </c>
      <c r="D37" s="79" t="e">
        <f>C37*100/COUNT('Оцене 2.'!$AH$39:$AH$68)</f>
        <v>#DIV/0!</v>
      </c>
      <c r="E37" s="15"/>
      <c r="F37" s="373"/>
      <c r="G37" s="373"/>
      <c r="H37" s="60"/>
      <c r="I37" s="80"/>
      <c r="J37" s="15"/>
      <c r="K37" s="15"/>
    </row>
    <row r="38" spans="2:11" x14ac:dyDescent="0.2">
      <c r="B38" s="81" t="s">
        <v>28</v>
      </c>
      <c r="C38" s="82">
        <f>COUNTIF('Оцене 2.'!$AK$39:$AK$68,2)</f>
        <v>0</v>
      </c>
      <c r="D38" s="83" t="e">
        <f>C38*100/COUNT('Оцене 2.'!$AH$39:$AH$68)</f>
        <v>#DIV/0!</v>
      </c>
      <c r="E38" s="84"/>
      <c r="F38" s="80"/>
      <c r="G38" s="80"/>
      <c r="H38" s="80"/>
      <c r="I38" s="15"/>
      <c r="J38" s="15"/>
      <c r="K38" s="15"/>
    </row>
    <row r="39" spans="2:11" ht="13.5" thickBot="1" x14ac:dyDescent="0.25">
      <c r="B39" s="85" t="s">
        <v>32</v>
      </c>
      <c r="C39" s="82">
        <f>COUNTIF('Оцене 2.'!$AK$39:$AK$68,"&gt;2")</f>
        <v>0</v>
      </c>
      <c r="D39" s="86" t="e">
        <f>C39*100/COUNT('Оцене 2.'!$AH$39:$AH$68)</f>
        <v>#DIV/0!</v>
      </c>
      <c r="E39" s="15"/>
      <c r="F39" s="15"/>
      <c r="G39" s="15"/>
      <c r="H39" s="15"/>
      <c r="I39" s="15"/>
      <c r="J39" s="15"/>
      <c r="K39" s="15"/>
    </row>
    <row r="40" spans="2:11" ht="13.5" thickTop="1" x14ac:dyDescent="0.2">
      <c r="B40" s="87" t="s">
        <v>41</v>
      </c>
      <c r="C40" s="74">
        <f>SUM(C37:C39)</f>
        <v>0</v>
      </c>
      <c r="D40" s="88" t="e">
        <f>SUM(D37:D39)</f>
        <v>#DIV/0!</v>
      </c>
      <c r="E40" s="15"/>
      <c r="F40" s="15"/>
      <c r="G40" s="15"/>
      <c r="H40" s="15"/>
      <c r="I40" s="15"/>
      <c r="J40" s="15"/>
      <c r="K40" s="15"/>
    </row>
    <row r="41" spans="2:11" ht="13.5" thickBot="1" x14ac:dyDescent="0.25">
      <c r="B41" s="89" t="s">
        <v>39</v>
      </c>
      <c r="C41" s="90">
        <f>COUNTIF('Оцене 2.'!$AG$39:$AG$68,"&gt;0")</f>
        <v>0</v>
      </c>
      <c r="D41" s="91" t="e">
        <f>C41*100/COUNT('Оцене 2.'!$AH$39:$AH$68)</f>
        <v>#DIV/0!</v>
      </c>
      <c r="E41" s="15"/>
      <c r="F41" s="15"/>
      <c r="G41" s="15"/>
      <c r="H41" s="15"/>
      <c r="I41" s="15"/>
      <c r="J41" s="15"/>
      <c r="K41" s="15"/>
    </row>
    <row r="42" spans="2:11" ht="14.25" thickTop="1" thickBot="1" x14ac:dyDescent="0.25">
      <c r="B42" s="60"/>
      <c r="C42" s="15"/>
      <c r="D42" s="92"/>
      <c r="E42" s="80"/>
      <c r="F42" s="15"/>
      <c r="G42" s="15"/>
      <c r="H42" s="15"/>
      <c r="I42" s="15"/>
      <c r="J42" s="15"/>
      <c r="K42" s="15"/>
    </row>
    <row r="43" spans="2:11" ht="15" customHeight="1" thickTop="1" x14ac:dyDescent="0.2">
      <c r="B43" s="93" t="s">
        <v>29</v>
      </c>
      <c r="C43" s="62">
        <f>COUNTIF('Оцене 2.'!AG39:AG68,1)</f>
        <v>0</v>
      </c>
      <c r="D43" s="94" t="e">
        <f>C43*100/COUNT('Оцене 2.'!$AH$39:$AH$68)</f>
        <v>#DIV/0!</v>
      </c>
      <c r="E43" s="15"/>
      <c r="F43" s="15"/>
      <c r="G43" s="15"/>
      <c r="H43" s="394"/>
      <c r="I43" s="394"/>
      <c r="J43" s="15"/>
      <c r="K43" s="15"/>
    </row>
    <row r="44" spans="2:11" ht="15" customHeight="1" x14ac:dyDescent="0.2">
      <c r="B44" s="95" t="s">
        <v>30</v>
      </c>
      <c r="C44" s="68">
        <f>COUNTIF('Оцене 2.'!AG39:AG68,2)</f>
        <v>0</v>
      </c>
      <c r="D44" s="96" t="e">
        <f>C44*100/COUNT('Оцене 2.'!$AH$39:$AH$68)</f>
        <v>#DIV/0!</v>
      </c>
      <c r="E44" s="15"/>
      <c r="F44" s="15"/>
      <c r="G44" s="15"/>
      <c r="H44" s="394"/>
      <c r="I44" s="394"/>
      <c r="J44" s="15"/>
      <c r="K44" s="15"/>
    </row>
    <row r="45" spans="2:11" ht="13.5" customHeight="1" thickBot="1" x14ac:dyDescent="0.25">
      <c r="B45" s="97" t="s">
        <v>31</v>
      </c>
      <c r="C45" s="98">
        <f>COUNTIF('Оцене 2.'!AG39:AG68,"&gt;2")</f>
        <v>0</v>
      </c>
      <c r="D45" s="99" t="e">
        <f>C45*100/COUNT('Оцене 2.'!$AH$39:$AH$68)</f>
        <v>#DIV/0!</v>
      </c>
      <c r="E45" s="15"/>
      <c r="F45" s="15"/>
      <c r="G45" s="15"/>
      <c r="H45" s="394"/>
      <c r="I45" s="394"/>
      <c r="J45" s="15"/>
      <c r="K45" s="15"/>
    </row>
    <row r="46" spans="2:11" ht="13.5" customHeight="1" thickTop="1" x14ac:dyDescent="0.2">
      <c r="B46" s="15"/>
      <c r="C46" s="15"/>
      <c r="D46" s="15"/>
      <c r="E46" s="15"/>
      <c r="F46" s="15"/>
      <c r="G46" s="15"/>
      <c r="H46" s="394"/>
      <c r="I46" s="394"/>
      <c r="J46" s="15"/>
      <c r="K46" s="15"/>
    </row>
    <row r="47" spans="2:11" ht="12.75" customHeight="1" thickBot="1" x14ac:dyDescent="0.25">
      <c r="B47" s="208" t="s">
        <v>164</v>
      </c>
      <c r="C47" s="15"/>
      <c r="D47" s="15"/>
      <c r="E47" s="15"/>
      <c r="F47" s="542" t="s">
        <v>165</v>
      </c>
      <c r="G47" s="543"/>
      <c r="H47" s="543"/>
      <c r="I47" s="543"/>
      <c r="J47" s="15"/>
      <c r="K47" s="15"/>
    </row>
    <row r="48" spans="2:11" ht="14.25" customHeight="1" thickTop="1" thickBot="1" x14ac:dyDescent="0.25">
      <c r="B48" s="49" t="s">
        <v>17</v>
      </c>
      <c r="C48" s="50" t="s">
        <v>15</v>
      </c>
      <c r="D48" s="100" t="s">
        <v>19</v>
      </c>
      <c r="E48" s="15"/>
      <c r="F48" s="544" t="s">
        <v>17</v>
      </c>
      <c r="G48" s="545" t="s">
        <v>15</v>
      </c>
      <c r="H48" s="545" t="s">
        <v>19</v>
      </c>
      <c r="I48" s="546" t="s">
        <v>17</v>
      </c>
      <c r="J48" s="50" t="s">
        <v>15</v>
      </c>
      <c r="K48" s="100" t="s">
        <v>19</v>
      </c>
    </row>
    <row r="49" spans="1:11" ht="13.5" thickTop="1" x14ac:dyDescent="0.2">
      <c r="B49" s="61" t="s">
        <v>4</v>
      </c>
      <c r="C49" s="62">
        <f>'Оцене 2.'!Z69</f>
        <v>0</v>
      </c>
      <c r="D49" s="63" t="e">
        <f>C49/COUNT('Оцене 2.'!$AH$39:$AH$68)</f>
        <v>#DIV/0!</v>
      </c>
      <c r="E49" s="15"/>
      <c r="F49" s="547" t="s">
        <v>4</v>
      </c>
      <c r="G49" s="548">
        <f>'Оцене 2.'!AD69</f>
        <v>0</v>
      </c>
      <c r="H49" s="548" t="e">
        <f>G49/COUNT('Оцене 1.'!$AE$39:$AE$68)</f>
        <v>#DIV/0!</v>
      </c>
      <c r="I49" s="549" t="s">
        <v>4</v>
      </c>
      <c r="J49" s="62">
        <f>'Оцене 2.'!AC69</f>
        <v>0</v>
      </c>
      <c r="K49" s="63" t="e">
        <f>J49/COUNT('Оцене 2.'!$AH$39:$AH$68)</f>
        <v>#DIV/0!</v>
      </c>
    </row>
    <row r="50" spans="1:11" ht="13.5" thickBot="1" x14ac:dyDescent="0.25">
      <c r="B50" s="101" t="s">
        <v>5</v>
      </c>
      <c r="C50" s="98">
        <f>'Оцене 2.'!AA69</f>
        <v>0</v>
      </c>
      <c r="D50" s="102" t="e">
        <f>C50/COUNT('Оцене 2.'!$AH$39:$AH$68)</f>
        <v>#DIV/0!</v>
      </c>
      <c r="E50" s="15"/>
      <c r="F50" s="550" t="s">
        <v>5</v>
      </c>
      <c r="G50" s="551">
        <f>'Оцене 2.'!AE69</f>
        <v>0</v>
      </c>
      <c r="H50" s="551" t="e">
        <f>G50/COUNT('Оцене 1.'!$AE$39:$AE$68)</f>
        <v>#DIV/0!</v>
      </c>
      <c r="I50" s="552" t="s">
        <v>5</v>
      </c>
      <c r="J50" s="98">
        <f>'Оцене 2.'!AD69</f>
        <v>0</v>
      </c>
      <c r="K50" s="102" t="e">
        <f>J50/COUNT('Оцене 2.'!$AH$39:$AH$68)</f>
        <v>#DIV/0!</v>
      </c>
    </row>
    <row r="51" spans="1:11" ht="14.25" thickTop="1" thickBot="1" x14ac:dyDescent="0.25">
      <c r="B51" s="103" t="s">
        <v>18</v>
      </c>
      <c r="C51" s="104">
        <f>SUM(C49:C50)</f>
        <v>0</v>
      </c>
      <c r="D51" s="105" t="e">
        <f>C51/COUNT('Оцене 2.'!$AH$39:$AH$68)</f>
        <v>#DIV/0!</v>
      </c>
      <c r="E51" s="15"/>
      <c r="F51" s="539" t="s">
        <v>18</v>
      </c>
      <c r="G51" s="540">
        <f t="shared" ref="G51" si="2">SUM(G49:G50)</f>
        <v>0</v>
      </c>
      <c r="H51" s="540" t="e">
        <f>G51/COUNT('Оцене 1.'!$AE$39:$AE$68)</f>
        <v>#DIV/0!</v>
      </c>
      <c r="I51" s="541" t="s">
        <v>18</v>
      </c>
      <c r="J51" s="104">
        <f t="shared" ref="J51" si="3">SUM(J49:J50)</f>
        <v>0</v>
      </c>
      <c r="K51" s="105" t="e">
        <f>J51/COUNT('Оцене 2.'!$AH$39:$AH$68)</f>
        <v>#DIV/0!</v>
      </c>
    </row>
    <row r="52" spans="1:11" ht="13.5" thickTop="1" x14ac:dyDescent="0.2"/>
    <row r="54" spans="1:11" x14ac:dyDescent="0.2">
      <c r="B54" s="425" t="str">
        <f>B2</f>
        <v>2. полугодиште</v>
      </c>
      <c r="C54" s="425" t="str">
        <f>C2</f>
        <v>2018/2019.</v>
      </c>
    </row>
    <row r="55" spans="1:11" ht="36" customHeight="1" thickBot="1" x14ac:dyDescent="0.25">
      <c r="A55" s="161" t="s">
        <v>82</v>
      </c>
      <c r="B55" s="538" t="str">
        <f>B3</f>
        <v>ОПШТИ УСПЕХ УЧЕНИКА</v>
      </c>
      <c r="C55" s="538"/>
      <c r="D55" s="538"/>
      <c r="E55" s="15"/>
      <c r="F55" s="208" t="s">
        <v>151</v>
      </c>
      <c r="G55" s="15"/>
      <c r="H55" s="15"/>
      <c r="I55" s="15"/>
      <c r="J55" s="536" t="str">
        <f>'Оцене 1.'!A72</f>
        <v>5. РАЗРЕД</v>
      </c>
      <c r="K55" s="536"/>
    </row>
    <row r="56" spans="1:11" ht="14.25" thickTop="1" thickBot="1" x14ac:dyDescent="0.25">
      <c r="B56" s="49" t="s">
        <v>38</v>
      </c>
      <c r="C56" s="50" t="s">
        <v>15</v>
      </c>
      <c r="D56" s="51" t="s">
        <v>16</v>
      </c>
      <c r="E56" s="15"/>
      <c r="F56" s="52" t="s">
        <v>21</v>
      </c>
      <c r="G56" s="53"/>
      <c r="H56" s="54" t="s">
        <v>15</v>
      </c>
      <c r="I56" s="521" t="s">
        <v>44</v>
      </c>
      <c r="J56" s="522"/>
      <c r="K56" s="523"/>
    </row>
    <row r="57" spans="1:11" ht="14.25" thickTop="1" thickBot="1" x14ac:dyDescent="0.25">
      <c r="B57" s="55" t="s">
        <v>34</v>
      </c>
      <c r="C57" s="56">
        <f>C62+C66+C67</f>
        <v>0</v>
      </c>
      <c r="D57" s="57"/>
      <c r="E57" s="15"/>
      <c r="F57" s="58" t="s">
        <v>22</v>
      </c>
      <c r="G57" s="59">
        <v>5</v>
      </c>
      <c r="H57" s="60">
        <f>COUNTIF('Оцене 2.'!$Y$74:Y$103,G57)</f>
        <v>0</v>
      </c>
      <c r="I57" s="524"/>
      <c r="J57" s="525"/>
      <c r="K57" s="526"/>
    </row>
    <row r="58" spans="1:11" ht="13.5" thickTop="1" x14ac:dyDescent="0.2">
      <c r="B58" s="61" t="s">
        <v>10</v>
      </c>
      <c r="C58" s="62">
        <f>COUNTIF('Оцене 2.'!$AI$74:$AI$103,B58)</f>
        <v>0</v>
      </c>
      <c r="D58" s="63" t="e">
        <f>C58*100/COUNT('Оцене 2.'!$AH$74:$AH$103)</f>
        <v>#DIV/0!</v>
      </c>
      <c r="E58" s="15"/>
      <c r="F58" s="64" t="s">
        <v>23</v>
      </c>
      <c r="G58" s="65">
        <v>4</v>
      </c>
      <c r="H58" s="372">
        <f>COUNTIF('Оцене 2.'!$Y$74:Y$103,G58)</f>
        <v>0</v>
      </c>
      <c r="I58" s="527" t="s">
        <v>84</v>
      </c>
      <c r="J58" s="528"/>
      <c r="K58" s="529"/>
    </row>
    <row r="59" spans="1:11" x14ac:dyDescent="0.2">
      <c r="B59" s="67" t="s">
        <v>11</v>
      </c>
      <c r="C59" s="68">
        <f>COUNTIF('Оцене 2.'!$AI$74:$AI$103,B59)</f>
        <v>0</v>
      </c>
      <c r="D59" s="69" t="e">
        <f>C59*100/COUNT('Оцене 2.'!$AH$74:$AH$103)</f>
        <v>#DIV/0!</v>
      </c>
      <c r="E59" s="15"/>
      <c r="F59" s="64" t="s">
        <v>24</v>
      </c>
      <c r="G59" s="65">
        <v>3</v>
      </c>
      <c r="H59" s="372">
        <f>COUNTIF('Оцене 2.'!$Y$74:Y$103,G59)</f>
        <v>0</v>
      </c>
      <c r="I59" s="527" t="s">
        <v>83</v>
      </c>
      <c r="J59" s="528"/>
      <c r="K59" s="529"/>
    </row>
    <row r="60" spans="1:11" x14ac:dyDescent="0.2">
      <c r="B60" s="67" t="s">
        <v>9</v>
      </c>
      <c r="C60" s="68">
        <f>COUNTIF('Оцене 2.'!$AI$74:$AI$103,B60)</f>
        <v>0</v>
      </c>
      <c r="D60" s="69" t="e">
        <f>C60*100/COUNT('Оцене 2.'!$AH$74:$AH$103)</f>
        <v>#DIV/0!</v>
      </c>
      <c r="E60" s="15"/>
      <c r="F60" s="64" t="s">
        <v>25</v>
      </c>
      <c r="G60" s="65">
        <v>2</v>
      </c>
      <c r="H60" s="372">
        <f>COUNTIF('Оцене 2.'!$Y$74:Y$103,G60)</f>
        <v>0</v>
      </c>
      <c r="I60" s="527" t="s">
        <v>42</v>
      </c>
      <c r="J60" s="528"/>
      <c r="K60" s="529"/>
    </row>
    <row r="61" spans="1:11" ht="13.5" thickBot="1" x14ac:dyDescent="0.25">
      <c r="B61" s="67" t="s">
        <v>12</v>
      </c>
      <c r="C61" s="68">
        <f>COUNTIF('Оцене 2.'!$AI$74:$AI$103,B61)</f>
        <v>0</v>
      </c>
      <c r="D61" s="69" t="e">
        <f>C61*100/COUNT('Оцене 2.'!$AH$74:$AH$103)</f>
        <v>#DIV/0!</v>
      </c>
      <c r="E61" s="15"/>
      <c r="F61" s="70" t="s">
        <v>26</v>
      </c>
      <c r="G61" s="71">
        <v>1</v>
      </c>
      <c r="H61" s="372">
        <f>COUNTIF('Оцене 2.'!$Y$74:Y$103,G61)</f>
        <v>0</v>
      </c>
      <c r="I61" s="530" t="s">
        <v>43</v>
      </c>
      <c r="J61" s="531"/>
      <c r="K61" s="532"/>
    </row>
    <row r="62" spans="1:11" ht="14.25" thickTop="1" thickBot="1" x14ac:dyDescent="0.25">
      <c r="B62" s="73" t="s">
        <v>40</v>
      </c>
      <c r="C62" s="74">
        <f>SUM(C58:C61)</f>
        <v>0</v>
      </c>
      <c r="D62" s="75" t="e">
        <f>SUM(D58:D61)</f>
        <v>#DIV/0!</v>
      </c>
      <c r="E62" s="15"/>
      <c r="F62" s="519"/>
      <c r="G62" s="520"/>
      <c r="H62" s="76">
        <f>SUM(H58:H61)</f>
        <v>0</v>
      </c>
      <c r="I62" s="533" t="s">
        <v>45</v>
      </c>
      <c r="J62" s="534"/>
      <c r="K62" s="535"/>
    </row>
    <row r="63" spans="1:11" ht="13.5" thickTop="1" x14ac:dyDescent="0.2">
      <c r="B63" s="77" t="s">
        <v>27</v>
      </c>
      <c r="C63" s="78">
        <f>COUNTIF('Оцене 2.'!$AK$74:$AK$103,1)</f>
        <v>0</v>
      </c>
      <c r="D63" s="79" t="e">
        <f>C63*100/COUNT('Оцене 2.'!$AH$74:$AH$103)</f>
        <v>#DIV/0!</v>
      </c>
      <c r="E63" s="15"/>
      <c r="F63" s="373"/>
      <c r="G63" s="373"/>
      <c r="H63" s="60"/>
      <c r="I63" s="80"/>
      <c r="J63" s="15"/>
      <c r="K63" s="15"/>
    </row>
    <row r="64" spans="1:11" x14ac:dyDescent="0.2">
      <c r="B64" s="81" t="s">
        <v>28</v>
      </c>
      <c r="C64" s="82">
        <f>COUNTIF('Оцене 2.'!$AK74:$AK$103,2)</f>
        <v>0</v>
      </c>
      <c r="D64" s="83" t="e">
        <f>C64*100/COUNT('Оцене 2.'!$AH$74:$AH$103)</f>
        <v>#DIV/0!</v>
      </c>
      <c r="E64" s="84"/>
      <c r="F64" s="80"/>
      <c r="G64" s="80"/>
      <c r="H64" s="80"/>
      <c r="I64" s="15"/>
      <c r="J64" s="15"/>
      <c r="K64" s="15"/>
    </row>
    <row r="65" spans="2:11" ht="13.5" thickBot="1" x14ac:dyDescent="0.25">
      <c r="B65" s="85" t="s">
        <v>32</v>
      </c>
      <c r="C65" s="82">
        <f>COUNTIF('Оцене 2.'!$AK$74:$AK$103,"&gt;2")</f>
        <v>0</v>
      </c>
      <c r="D65" s="86" t="e">
        <f>C65*100/COUNT('Оцене 2.'!$AH$74:$AH$103)</f>
        <v>#DIV/0!</v>
      </c>
      <c r="E65" s="15"/>
      <c r="F65" s="15"/>
      <c r="G65" s="15"/>
      <c r="H65" s="15"/>
      <c r="I65" s="15"/>
      <c r="J65" s="15"/>
      <c r="K65" s="15"/>
    </row>
    <row r="66" spans="2:11" ht="13.5" thickTop="1" x14ac:dyDescent="0.2">
      <c r="B66" s="87" t="s">
        <v>41</v>
      </c>
      <c r="C66" s="74">
        <f>SUM(C63:C65)</f>
        <v>0</v>
      </c>
      <c r="D66" s="88" t="e">
        <f>SUM(D63:D65)</f>
        <v>#DIV/0!</v>
      </c>
      <c r="E66" s="15"/>
      <c r="F66" s="15"/>
      <c r="G66" s="15"/>
      <c r="H66" s="15"/>
      <c r="I66" s="15"/>
      <c r="J66" s="15"/>
      <c r="K66" s="15"/>
    </row>
    <row r="67" spans="2:11" ht="13.5" thickBot="1" x14ac:dyDescent="0.25">
      <c r="B67" s="89" t="s">
        <v>39</v>
      </c>
      <c r="C67" s="90">
        <f>COUNTIF('Оцене 2.'!$AG$74:$AG$103,"&gt;0")</f>
        <v>0</v>
      </c>
      <c r="D67" s="91" t="e">
        <f>C67*100/COUNT('Оцене 2.'!$AH$74:$AH103)</f>
        <v>#DIV/0!</v>
      </c>
      <c r="E67" s="15"/>
      <c r="F67" s="15"/>
      <c r="G67" s="15"/>
      <c r="H67" s="15"/>
      <c r="I67" s="15"/>
      <c r="J67" s="15"/>
      <c r="K67" s="15"/>
    </row>
    <row r="68" spans="2:11" ht="14.25" thickTop="1" thickBot="1" x14ac:dyDescent="0.25">
      <c r="B68" s="60"/>
      <c r="C68" s="15"/>
      <c r="D68" s="92"/>
      <c r="E68" s="80"/>
      <c r="F68" s="15"/>
      <c r="G68" s="15"/>
      <c r="H68" s="15"/>
      <c r="I68" s="15"/>
      <c r="J68" s="15"/>
      <c r="K68" s="15"/>
    </row>
    <row r="69" spans="2:11" ht="15" customHeight="1" thickTop="1" x14ac:dyDescent="0.2">
      <c r="B69" s="93" t="s">
        <v>29</v>
      </c>
      <c r="C69" s="62">
        <f>COUNTIF('Оцене 2.'!AG74:AG103,1)</f>
        <v>0</v>
      </c>
      <c r="D69" s="94" t="e">
        <f>C69*100/COUNT('Оцене 2.'!$AH$74:$AH$103)</f>
        <v>#DIV/0!</v>
      </c>
      <c r="E69" s="15"/>
      <c r="F69" s="15"/>
      <c r="G69" s="15"/>
      <c r="H69" s="394"/>
      <c r="I69" s="394"/>
      <c r="J69" s="15"/>
      <c r="K69" s="15"/>
    </row>
    <row r="70" spans="2:11" ht="13.5" customHeight="1" x14ac:dyDescent="0.2">
      <c r="B70" s="95" t="s">
        <v>30</v>
      </c>
      <c r="C70" s="68">
        <f>COUNTIF('Оцене 2.'!AG74:AG103,2)</f>
        <v>0</v>
      </c>
      <c r="D70" s="96" t="e">
        <f>C70*100/COUNT('Оцене 2.'!$AH$74:$AH$103)</f>
        <v>#DIV/0!</v>
      </c>
      <c r="E70" s="15"/>
      <c r="F70" s="15"/>
      <c r="G70" s="15"/>
      <c r="H70" s="394"/>
      <c r="I70" s="394"/>
      <c r="J70" s="15"/>
      <c r="K70" s="15"/>
    </row>
    <row r="71" spans="2:11" ht="13.5" customHeight="1" thickBot="1" x14ac:dyDescent="0.25">
      <c r="B71" s="97" t="s">
        <v>31</v>
      </c>
      <c r="C71" s="98">
        <f>COUNTIF('Оцене 2.'!AG74:AG103,"&gt;2")</f>
        <v>0</v>
      </c>
      <c r="D71" s="99" t="e">
        <f>C71*100/COUNT('Оцене 2.'!$AH$74:$AH$103)</f>
        <v>#DIV/0!</v>
      </c>
      <c r="E71" s="15"/>
      <c r="F71" s="15"/>
      <c r="G71" s="15"/>
      <c r="H71" s="394"/>
      <c r="I71" s="394"/>
      <c r="J71" s="15"/>
      <c r="K71" s="15"/>
    </row>
    <row r="72" spans="2:11" ht="14.25" customHeight="1" thickTop="1" x14ac:dyDescent="0.2">
      <c r="B72" s="15"/>
      <c r="C72" s="15"/>
      <c r="D72" s="15"/>
      <c r="E72" s="15"/>
      <c r="F72" s="15"/>
      <c r="G72" s="15"/>
      <c r="H72" s="394"/>
      <c r="I72" s="394"/>
      <c r="J72" s="15"/>
      <c r="K72" s="15"/>
    </row>
    <row r="73" spans="2:11" ht="13.5" customHeight="1" thickBot="1" x14ac:dyDescent="0.25">
      <c r="B73" s="208" t="s">
        <v>164</v>
      </c>
      <c r="C73" s="15"/>
      <c r="D73" s="15"/>
      <c r="E73" s="15"/>
      <c r="F73" s="542" t="s">
        <v>165</v>
      </c>
      <c r="G73" s="543"/>
      <c r="H73" s="543"/>
      <c r="I73" s="543"/>
      <c r="J73" s="15"/>
      <c r="K73" s="15"/>
    </row>
    <row r="74" spans="2:11" ht="15" customHeight="1" thickTop="1" thickBot="1" x14ac:dyDescent="0.25">
      <c r="B74" s="49" t="s">
        <v>17</v>
      </c>
      <c r="C74" s="50" t="s">
        <v>15</v>
      </c>
      <c r="D74" s="100" t="s">
        <v>19</v>
      </c>
      <c r="E74" s="15"/>
      <c r="F74" s="544" t="s">
        <v>17</v>
      </c>
      <c r="G74" s="545" t="s">
        <v>15</v>
      </c>
      <c r="H74" s="545" t="s">
        <v>19</v>
      </c>
      <c r="I74" s="546" t="s">
        <v>17</v>
      </c>
      <c r="J74" s="50" t="s">
        <v>15</v>
      </c>
      <c r="K74" s="100" t="s">
        <v>19</v>
      </c>
    </row>
    <row r="75" spans="2:11" ht="13.5" thickTop="1" x14ac:dyDescent="0.2">
      <c r="B75" s="61" t="s">
        <v>4</v>
      </c>
      <c r="C75" s="62">
        <f>'Оцене 2.'!Z104</f>
        <v>0</v>
      </c>
      <c r="D75" s="63" t="e">
        <f>C75/COUNT('Оцене 2.'!$AH$74:$AH$103)</f>
        <v>#DIV/0!</v>
      </c>
      <c r="E75" s="15"/>
      <c r="F75" s="547" t="s">
        <v>4</v>
      </c>
      <c r="G75" s="548">
        <f>'Оцене 2.'!AD104</f>
        <v>0</v>
      </c>
      <c r="H75" s="548" t="e">
        <f>G75/COUNT('Оцене 1.'!$AE$74:$AE$103)</f>
        <v>#DIV/0!</v>
      </c>
      <c r="I75" s="549" t="s">
        <v>4</v>
      </c>
      <c r="J75" s="62">
        <f>'Оцене 2.'!AC104</f>
        <v>0</v>
      </c>
      <c r="K75" s="63" t="e">
        <f>J75/COUNT('Оцене 2.'!$AH$74:$AH$103)</f>
        <v>#DIV/0!</v>
      </c>
    </row>
    <row r="76" spans="2:11" ht="13.5" thickBot="1" x14ac:dyDescent="0.25">
      <c r="B76" s="101" t="s">
        <v>5</v>
      </c>
      <c r="C76" s="98">
        <f>'Оцене 2.'!AA104</f>
        <v>0</v>
      </c>
      <c r="D76" s="102" t="e">
        <f>C76/COUNT('Оцене 2.'!$AH$74:$AH$103)</f>
        <v>#DIV/0!</v>
      </c>
      <c r="E76" s="15"/>
      <c r="F76" s="550" t="s">
        <v>5</v>
      </c>
      <c r="G76" s="551">
        <f>'Оцене 2.'!AE104</f>
        <v>0</v>
      </c>
      <c r="H76" s="551" t="e">
        <f>G76/COUNT('Оцене 1.'!$AE$74:$AE$103)</f>
        <v>#DIV/0!</v>
      </c>
      <c r="I76" s="552" t="s">
        <v>5</v>
      </c>
      <c r="J76" s="98">
        <f>'Оцене 2.'!AD104</f>
        <v>0</v>
      </c>
      <c r="K76" s="102" t="e">
        <f>J76/COUNT('Оцене 2.'!$AH$74:$AH$103)</f>
        <v>#DIV/0!</v>
      </c>
    </row>
    <row r="77" spans="2:11" ht="14.25" thickTop="1" thickBot="1" x14ac:dyDescent="0.25">
      <c r="B77" s="103" t="s">
        <v>18</v>
      </c>
      <c r="C77" s="104">
        <f>SUM(C75:C76)</f>
        <v>0</v>
      </c>
      <c r="D77" s="105" t="e">
        <f>C77/COUNT('Оцене 2.'!$AH$74:$AH$103)</f>
        <v>#DIV/0!</v>
      </c>
      <c r="E77" s="15"/>
      <c r="F77" s="539" t="s">
        <v>18</v>
      </c>
      <c r="G77" s="540">
        <f t="shared" ref="G77" si="4">SUM(G75:G76)</f>
        <v>0</v>
      </c>
      <c r="H77" s="540" t="e">
        <f>G77/COUNT('Оцене 1.'!$AE$74:$AE$103)</f>
        <v>#DIV/0!</v>
      </c>
      <c r="I77" s="541" t="s">
        <v>18</v>
      </c>
      <c r="J77" s="104">
        <f t="shared" ref="J77" si="5">SUM(J75:J76)</f>
        <v>0</v>
      </c>
      <c r="K77" s="105" t="e">
        <f>J77/COUNT('Оцене 2.'!$AH$74:$AH$103)</f>
        <v>#DIV/0!</v>
      </c>
    </row>
    <row r="78" spans="2:11" ht="13.5" thickTop="1" x14ac:dyDescent="0.2"/>
    <row r="80" spans="2:11" x14ac:dyDescent="0.2">
      <c r="B80" s="425" t="str">
        <f>B2</f>
        <v>2. полугодиште</v>
      </c>
      <c r="C80" s="425" t="str">
        <f>C2</f>
        <v>2018/2019.</v>
      </c>
    </row>
    <row r="81" spans="1:11" ht="36.75" thickBot="1" x14ac:dyDescent="0.25">
      <c r="A81" s="162" t="s">
        <v>79</v>
      </c>
      <c r="B81" s="538" t="str">
        <f>B3</f>
        <v>ОПШТИ УСПЕХ УЧЕНИКА</v>
      </c>
      <c r="C81" s="538"/>
      <c r="D81" s="538"/>
      <c r="E81" s="15"/>
      <c r="F81" s="208" t="s">
        <v>151</v>
      </c>
      <c r="G81" s="15"/>
      <c r="H81" s="15"/>
      <c r="I81" s="15"/>
      <c r="J81" s="536" t="str">
        <f>'Оцене 1.'!A2</f>
        <v>5. РАЗРЕД</v>
      </c>
      <c r="K81" s="536"/>
    </row>
    <row r="82" spans="1:11" ht="14.25" thickTop="1" thickBot="1" x14ac:dyDescent="0.25">
      <c r="B82" s="49" t="s">
        <v>38</v>
      </c>
      <c r="C82" s="50" t="s">
        <v>15</v>
      </c>
      <c r="D82" s="51" t="s">
        <v>16</v>
      </c>
      <c r="E82" s="15"/>
      <c r="F82" s="52" t="s">
        <v>21</v>
      </c>
      <c r="G82" s="53"/>
      <c r="H82" s="54" t="s">
        <v>15</v>
      </c>
      <c r="I82" s="521" t="s">
        <v>44</v>
      </c>
      <c r="J82" s="522"/>
      <c r="K82" s="523"/>
    </row>
    <row r="83" spans="1:11" ht="14.25" thickTop="1" thickBot="1" x14ac:dyDescent="0.25">
      <c r="B83" s="55" t="s">
        <v>34</v>
      </c>
      <c r="C83" s="56">
        <f>C5+C31+C57</f>
        <v>1</v>
      </c>
      <c r="D83" s="57"/>
      <c r="E83" s="15"/>
      <c r="F83" s="58" t="s">
        <v>22</v>
      </c>
      <c r="G83" s="59">
        <v>5</v>
      </c>
      <c r="H83" s="60">
        <f>H5+H31+H57</f>
        <v>1</v>
      </c>
      <c r="I83" s="524"/>
      <c r="J83" s="525"/>
      <c r="K83" s="526"/>
    </row>
    <row r="84" spans="1:11" ht="13.5" thickTop="1" x14ac:dyDescent="0.2">
      <c r="B84" s="61" t="s">
        <v>10</v>
      </c>
      <c r="C84" s="62">
        <f>SUM(C6,C32,C58)</f>
        <v>0</v>
      </c>
      <c r="D84" s="63">
        <f>C84*100/C83</f>
        <v>0</v>
      </c>
      <c r="E84" s="15"/>
      <c r="F84" s="64" t="s">
        <v>23</v>
      </c>
      <c r="G84" s="65">
        <v>4</v>
      </c>
      <c r="H84" s="372">
        <f>H6+H32+H58</f>
        <v>0</v>
      </c>
      <c r="I84" s="527" t="s">
        <v>84</v>
      </c>
      <c r="J84" s="528"/>
      <c r="K84" s="529"/>
    </row>
    <row r="85" spans="1:11" x14ac:dyDescent="0.2">
      <c r="B85" s="67" t="s">
        <v>11</v>
      </c>
      <c r="C85" s="68">
        <f>SUM(C7,C33,C59)</f>
        <v>0</v>
      </c>
      <c r="D85" s="69">
        <f>C85*100/C83</f>
        <v>0</v>
      </c>
      <c r="E85" s="15"/>
      <c r="F85" s="64" t="s">
        <v>24</v>
      </c>
      <c r="G85" s="65">
        <v>3</v>
      </c>
      <c r="H85" s="372">
        <f>H7+H33+H59</f>
        <v>0</v>
      </c>
      <c r="I85" s="527" t="s">
        <v>83</v>
      </c>
      <c r="J85" s="528"/>
      <c r="K85" s="529"/>
    </row>
    <row r="86" spans="1:11" x14ac:dyDescent="0.2">
      <c r="B86" s="67" t="s">
        <v>9</v>
      </c>
      <c r="C86" s="68">
        <f>SUM(C8,C34,C60)</f>
        <v>1</v>
      </c>
      <c r="D86" s="69">
        <f>C86*100/C83</f>
        <v>100</v>
      </c>
      <c r="E86" s="15"/>
      <c r="F86" s="64" t="s">
        <v>25</v>
      </c>
      <c r="G86" s="65">
        <v>2</v>
      </c>
      <c r="H86" s="372">
        <f>H8+H34+H60</f>
        <v>0</v>
      </c>
      <c r="I86" s="527" t="s">
        <v>42</v>
      </c>
      <c r="J86" s="528"/>
      <c r="K86" s="529"/>
    </row>
    <row r="87" spans="1:11" ht="13.5" thickBot="1" x14ac:dyDescent="0.25">
      <c r="B87" s="67" t="s">
        <v>12</v>
      </c>
      <c r="C87" s="68">
        <f>SUM(C9,C35,C61)</f>
        <v>0</v>
      </c>
      <c r="D87" s="69">
        <f>C87*100/C83</f>
        <v>0</v>
      </c>
      <c r="E87" s="15"/>
      <c r="F87" s="70" t="s">
        <v>26</v>
      </c>
      <c r="G87" s="71">
        <v>1</v>
      </c>
      <c r="H87" s="372">
        <f>H9+H35+H61</f>
        <v>0</v>
      </c>
      <c r="I87" s="530" t="s">
        <v>43</v>
      </c>
      <c r="J87" s="531"/>
      <c r="K87" s="532"/>
    </row>
    <row r="88" spans="1:11" ht="14.25" thickTop="1" thickBot="1" x14ac:dyDescent="0.25">
      <c r="B88" s="73" t="s">
        <v>40</v>
      </c>
      <c r="C88" s="74">
        <f>SUM(C84:C87)</f>
        <v>1</v>
      </c>
      <c r="D88" s="75">
        <f>SUM(D84:D87)</f>
        <v>100</v>
      </c>
      <c r="E88" s="15"/>
      <c r="F88" s="519"/>
      <c r="G88" s="520"/>
      <c r="H88" s="76">
        <f>SUM(H84:H87)</f>
        <v>0</v>
      </c>
      <c r="I88" s="533" t="s">
        <v>45</v>
      </c>
      <c r="J88" s="534"/>
      <c r="K88" s="535"/>
    </row>
    <row r="89" spans="1:11" ht="13.5" thickTop="1" x14ac:dyDescent="0.2">
      <c r="B89" s="77" t="s">
        <v>27</v>
      </c>
      <c r="C89" s="78">
        <f>SUM(C11,C37,C63)</f>
        <v>0</v>
      </c>
      <c r="D89" s="79">
        <f>C89*100/C83</f>
        <v>0</v>
      </c>
      <c r="E89" s="15"/>
      <c r="F89" s="373"/>
      <c r="G89" s="373"/>
      <c r="H89" s="60"/>
      <c r="I89" s="80"/>
      <c r="J89" s="15"/>
      <c r="K89" s="15"/>
    </row>
    <row r="90" spans="1:11" x14ac:dyDescent="0.2">
      <c r="B90" s="81" t="s">
        <v>28</v>
      </c>
      <c r="C90" s="82">
        <f>SUM(C12,C38,C64)</f>
        <v>0</v>
      </c>
      <c r="D90" s="83">
        <f>C90*100/C83</f>
        <v>0</v>
      </c>
      <c r="E90" s="84"/>
      <c r="F90" s="80"/>
      <c r="G90" s="80"/>
      <c r="H90" s="80"/>
      <c r="I90" s="15"/>
      <c r="J90" s="15"/>
      <c r="K90" s="15"/>
    </row>
    <row r="91" spans="1:11" ht="13.5" thickBot="1" x14ac:dyDescent="0.25">
      <c r="B91" s="85" t="s">
        <v>32</v>
      </c>
      <c r="C91" s="82">
        <f>SUM(C13,C39,C65)</f>
        <v>0</v>
      </c>
      <c r="D91" s="86">
        <f>C91*100/C83</f>
        <v>0</v>
      </c>
      <c r="E91" s="15"/>
      <c r="F91" s="15"/>
      <c r="G91" s="15"/>
      <c r="H91" s="15"/>
      <c r="I91" s="15"/>
      <c r="J91" s="15"/>
      <c r="K91" s="15"/>
    </row>
    <row r="92" spans="1:11" ht="13.5" thickTop="1" x14ac:dyDescent="0.2">
      <c r="B92" s="87" t="s">
        <v>41</v>
      </c>
      <c r="C92" s="74">
        <f>SUM(C89:C91)</f>
        <v>0</v>
      </c>
      <c r="D92" s="88">
        <f>SUM(D89:D91)</f>
        <v>0</v>
      </c>
      <c r="E92" s="15"/>
      <c r="F92" s="15"/>
      <c r="G92" s="15"/>
      <c r="H92" s="15"/>
      <c r="I92" s="15"/>
      <c r="J92" s="15"/>
      <c r="K92" s="15"/>
    </row>
    <row r="93" spans="1:11" ht="13.5" thickBot="1" x14ac:dyDescent="0.25">
      <c r="B93" s="89" t="s">
        <v>39</v>
      </c>
      <c r="C93" s="90">
        <f>SUM(C15,C41,C67)</f>
        <v>0</v>
      </c>
      <c r="D93" s="91">
        <f>C93*100/C83</f>
        <v>0</v>
      </c>
      <c r="E93" s="15"/>
      <c r="F93" s="15"/>
      <c r="G93" s="15"/>
      <c r="H93" s="15"/>
      <c r="I93" s="15"/>
      <c r="J93" s="15"/>
      <c r="K93" s="15"/>
    </row>
    <row r="94" spans="1:11" ht="14.25" thickTop="1" thickBot="1" x14ac:dyDescent="0.25">
      <c r="B94" s="60"/>
      <c r="C94" s="15"/>
      <c r="D94" s="92"/>
      <c r="E94" s="80"/>
      <c r="F94" s="15"/>
      <c r="G94" s="15"/>
      <c r="H94" s="15"/>
      <c r="I94" s="15"/>
      <c r="J94" s="15"/>
      <c r="K94" s="15"/>
    </row>
    <row r="95" spans="1:11" ht="15" customHeight="1" thickTop="1" x14ac:dyDescent="0.2">
      <c r="B95" s="93" t="s">
        <v>29</v>
      </c>
      <c r="C95" s="62">
        <f>SUM(C17,C43,C69)</f>
        <v>0</v>
      </c>
      <c r="D95" s="94">
        <f>C95*100/C83</f>
        <v>0</v>
      </c>
      <c r="E95" s="15"/>
      <c r="F95" s="15"/>
      <c r="G95" s="15"/>
      <c r="H95" s="394"/>
      <c r="I95" s="394"/>
      <c r="J95" s="15"/>
      <c r="K95" s="15"/>
    </row>
    <row r="96" spans="1:11" ht="14.25" customHeight="1" x14ac:dyDescent="0.2">
      <c r="B96" s="95" t="s">
        <v>30</v>
      </c>
      <c r="C96" s="68">
        <f>SUM(C18,C44,C70)</f>
        <v>0</v>
      </c>
      <c r="D96" s="96">
        <f>C96*100/C83</f>
        <v>0</v>
      </c>
      <c r="E96" s="15"/>
      <c r="F96" s="15"/>
      <c r="G96" s="15"/>
      <c r="H96" s="394"/>
      <c r="I96" s="394"/>
      <c r="J96" s="15"/>
      <c r="K96" s="15"/>
    </row>
    <row r="97" spans="2:11" ht="13.5" customHeight="1" thickBot="1" x14ac:dyDescent="0.25">
      <c r="B97" s="97" t="s">
        <v>31</v>
      </c>
      <c r="C97" s="98">
        <f>SUM(C19,C45,C71)</f>
        <v>0</v>
      </c>
      <c r="D97" s="99">
        <f>C97*100/C83</f>
        <v>0</v>
      </c>
      <c r="E97" s="15"/>
      <c r="F97" s="15"/>
      <c r="G97" s="15"/>
      <c r="H97" s="394"/>
      <c r="I97" s="394"/>
      <c r="J97" s="15"/>
      <c r="K97" s="15"/>
    </row>
    <row r="98" spans="2:11" ht="13.5" customHeight="1" thickTop="1" x14ac:dyDescent="0.2">
      <c r="B98" s="15"/>
      <c r="C98" s="15"/>
      <c r="D98" s="15"/>
      <c r="E98" s="15"/>
      <c r="F98" s="15"/>
      <c r="G98" s="15"/>
      <c r="H98" s="394"/>
      <c r="I98" s="394"/>
      <c r="J98" s="15"/>
      <c r="K98" s="15"/>
    </row>
    <row r="99" spans="2:11" ht="12.75" customHeight="1" thickBot="1" x14ac:dyDescent="0.25">
      <c r="B99" s="208" t="s">
        <v>164</v>
      </c>
      <c r="C99" s="15"/>
      <c r="D99" s="15"/>
      <c r="E99" s="15"/>
      <c r="F99" s="542" t="s">
        <v>165</v>
      </c>
      <c r="G99" s="543"/>
      <c r="H99" s="543"/>
      <c r="I99" s="543"/>
      <c r="J99" s="15"/>
      <c r="K99" s="15"/>
    </row>
    <row r="100" spans="2:11" ht="15" customHeight="1" thickTop="1" thickBot="1" x14ac:dyDescent="0.25">
      <c r="B100" s="49" t="s">
        <v>17</v>
      </c>
      <c r="C100" s="50" t="s">
        <v>15</v>
      </c>
      <c r="D100" s="100" t="s">
        <v>19</v>
      </c>
      <c r="E100" s="15"/>
      <c r="F100" s="544" t="s">
        <v>17</v>
      </c>
      <c r="G100" s="545" t="s">
        <v>15</v>
      </c>
      <c r="H100" s="545" t="s">
        <v>19</v>
      </c>
      <c r="I100" s="546" t="s">
        <v>17</v>
      </c>
      <c r="J100" s="50" t="s">
        <v>15</v>
      </c>
      <c r="K100" s="100" t="s">
        <v>19</v>
      </c>
    </row>
    <row r="101" spans="2:11" ht="13.5" thickTop="1" x14ac:dyDescent="0.2">
      <c r="B101" s="61" t="s">
        <v>4</v>
      </c>
      <c r="C101" s="62">
        <f>SUM(C23,C49,C75)</f>
        <v>0</v>
      </c>
      <c r="D101" s="63">
        <f>C101/C83</f>
        <v>0</v>
      </c>
      <c r="E101" s="15"/>
      <c r="F101" s="547" t="s">
        <v>4</v>
      </c>
      <c r="G101" s="548">
        <f t="shared" ref="G101" si="6">SUM(G23,G49,G75)</f>
        <v>0</v>
      </c>
      <c r="H101" s="548">
        <f t="shared" ref="H101" si="7">G101/G83</f>
        <v>0</v>
      </c>
      <c r="I101" s="549" t="s">
        <v>4</v>
      </c>
      <c r="J101" s="62">
        <f>SUM(J23,J49,J75)</f>
        <v>0</v>
      </c>
      <c r="K101" s="63">
        <f>J101/C83</f>
        <v>0</v>
      </c>
    </row>
    <row r="102" spans="2:11" ht="13.5" thickBot="1" x14ac:dyDescent="0.25">
      <c r="B102" s="101" t="s">
        <v>5</v>
      </c>
      <c r="C102" s="98">
        <f>SUM(C24,C50,C76)</f>
        <v>0</v>
      </c>
      <c r="D102" s="102">
        <f>C102/C83</f>
        <v>0</v>
      </c>
      <c r="E102" s="15"/>
      <c r="F102" s="550" t="s">
        <v>5</v>
      </c>
      <c r="G102" s="551">
        <f t="shared" ref="G102" si="8">SUM(G24,G50,G76)</f>
        <v>0</v>
      </c>
      <c r="H102" s="551">
        <f t="shared" ref="H102" si="9">G102/G83</f>
        <v>0</v>
      </c>
      <c r="I102" s="552" t="s">
        <v>5</v>
      </c>
      <c r="J102" s="98">
        <f t="shared" ref="J102" si="10">SUM(J24,J50,J76)</f>
        <v>0</v>
      </c>
      <c r="K102" s="102">
        <f>J102/C83</f>
        <v>0</v>
      </c>
    </row>
    <row r="103" spans="2:11" ht="14.25" thickTop="1" thickBot="1" x14ac:dyDescent="0.25">
      <c r="B103" s="103" t="s">
        <v>18</v>
      </c>
      <c r="C103" s="104">
        <f>SUM(C101:C102)</f>
        <v>0</v>
      </c>
      <c r="D103" s="105">
        <f>C103/C83</f>
        <v>0</v>
      </c>
      <c r="E103" s="15"/>
      <c r="F103" s="539" t="s">
        <v>18</v>
      </c>
      <c r="G103" s="540">
        <f t="shared" ref="G103" si="11">SUM(G101:G102)</f>
        <v>0</v>
      </c>
      <c r="H103" s="540">
        <f t="shared" ref="H103" si="12">G103/G83</f>
        <v>0</v>
      </c>
      <c r="I103" s="541" t="s">
        <v>18</v>
      </c>
      <c r="J103" s="104">
        <f t="shared" ref="J103" si="13">SUM(J101:J102)</f>
        <v>0</v>
      </c>
      <c r="K103" s="105">
        <f>J103/C83</f>
        <v>0</v>
      </c>
    </row>
    <row r="104" spans="2:11" ht="13.5" thickTop="1" x14ac:dyDescent="0.2"/>
  </sheetData>
  <sheetProtection password="DCDD" sheet="1" objects="1" scenarios="1"/>
  <mergeCells count="60">
    <mergeCell ref="B29:D29"/>
    <mergeCell ref="J29:K29"/>
    <mergeCell ref="B3:D3"/>
    <mergeCell ref="J3:K3"/>
    <mergeCell ref="I4:K4"/>
    <mergeCell ref="I5:K5"/>
    <mergeCell ref="I6:K6"/>
    <mergeCell ref="I7:K7"/>
    <mergeCell ref="I8:K8"/>
    <mergeCell ref="I9:K9"/>
    <mergeCell ref="F10:G10"/>
    <mergeCell ref="I10:K10"/>
    <mergeCell ref="F22:I22"/>
    <mergeCell ref="F23:I23"/>
    <mergeCell ref="F24:I24"/>
    <mergeCell ref="F25:I25"/>
    <mergeCell ref="B55:D55"/>
    <mergeCell ref="J55:K55"/>
    <mergeCell ref="I56:K56"/>
    <mergeCell ref="I30:K30"/>
    <mergeCell ref="I31:K31"/>
    <mergeCell ref="I32:K32"/>
    <mergeCell ref="I33:K33"/>
    <mergeCell ref="I34:K34"/>
    <mergeCell ref="I35:K35"/>
    <mergeCell ref="F62:G62"/>
    <mergeCell ref="I62:K62"/>
    <mergeCell ref="F36:G36"/>
    <mergeCell ref="I36:K36"/>
    <mergeCell ref="I57:K57"/>
    <mergeCell ref="I58:K58"/>
    <mergeCell ref="I59:K59"/>
    <mergeCell ref="I60:K60"/>
    <mergeCell ref="I61:K61"/>
    <mergeCell ref="F51:I51"/>
    <mergeCell ref="B81:D81"/>
    <mergeCell ref="J81:K81"/>
    <mergeCell ref="I82:K82"/>
    <mergeCell ref="I83:K83"/>
    <mergeCell ref="I84:K84"/>
    <mergeCell ref="F21:I21"/>
    <mergeCell ref="F48:I48"/>
    <mergeCell ref="F49:I49"/>
    <mergeCell ref="F50:I50"/>
    <mergeCell ref="F47:I47"/>
    <mergeCell ref="F103:I103"/>
    <mergeCell ref="F73:I73"/>
    <mergeCell ref="F99:I99"/>
    <mergeCell ref="F100:I100"/>
    <mergeCell ref="F101:I101"/>
    <mergeCell ref="F102:I102"/>
    <mergeCell ref="I85:K85"/>
    <mergeCell ref="I86:K86"/>
    <mergeCell ref="I87:K87"/>
    <mergeCell ref="F88:G88"/>
    <mergeCell ref="I88:K88"/>
    <mergeCell ref="F74:I74"/>
    <mergeCell ref="F75:I75"/>
    <mergeCell ref="F76:I76"/>
    <mergeCell ref="F77:I77"/>
  </mergeCells>
  <pageMargins left="0.25" right="0.25" top="0.5" bottom="0.5" header="0.5" footer="0.5"/>
  <pageSetup paperSize="9" orientation="landscape" r:id="rId1"/>
  <headerFooter alignWithMargins="0"/>
  <rowBreaks count="3" manualBreakCount="3">
    <brk id="27" max="16383" man="1"/>
    <brk id="53"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98"/>
  <sheetViews>
    <sheetView showGridLines="0" topLeftCell="A76" workbookViewId="0">
      <selection activeCell="A76" sqref="A76:B76"/>
    </sheetView>
  </sheetViews>
  <sheetFormatPr defaultRowHeight="12.75" x14ac:dyDescent="0.2"/>
  <cols>
    <col min="1" max="1" width="12" customWidth="1"/>
    <col min="2" max="2" width="5.85546875" customWidth="1"/>
    <col min="3" max="9" width="5.28515625" customWidth="1"/>
    <col min="10" max="11" width="5.28515625" style="278" customWidth="1"/>
    <col min="12" max="19" width="5.28515625" customWidth="1"/>
    <col min="20" max="20" width="5" customWidth="1"/>
  </cols>
  <sheetData>
    <row r="1" spans="1:21" ht="27" customHeight="1" thickBot="1" x14ac:dyDescent="0.25">
      <c r="A1" s="536" t="str">
        <f>'Оцене 1.'!A2</f>
        <v>5. РАЗРЕД</v>
      </c>
      <c r="B1" s="536"/>
      <c r="C1" s="580" t="s">
        <v>168</v>
      </c>
      <c r="D1" s="581"/>
      <c r="E1" s="581"/>
      <c r="F1" s="581"/>
      <c r="G1" s="581"/>
      <c r="H1" s="581"/>
      <c r="I1" s="581"/>
      <c r="J1" s="581"/>
      <c r="K1" s="581"/>
      <c r="L1" s="581"/>
      <c r="M1" s="582" t="s">
        <v>167</v>
      </c>
      <c r="N1" s="583"/>
      <c r="O1" s="583"/>
      <c r="P1" s="582" t="str">
        <f>'Подаци о школи'!B6&amp;"/"&amp;'Подаци о школи'!D6</f>
        <v>2018/2019.</v>
      </c>
      <c r="Q1" s="582"/>
      <c r="R1" s="582"/>
      <c r="S1" s="617" t="s">
        <v>80</v>
      </c>
      <c r="T1" s="617"/>
      <c r="U1" s="617"/>
    </row>
    <row r="2" spans="1:21" ht="144.75" customHeight="1" thickTop="1" thickBot="1" x14ac:dyDescent="0.25">
      <c r="A2" s="598" t="s">
        <v>20</v>
      </c>
      <c r="B2" s="599"/>
      <c r="C2" s="16" t="str">
        <f>'Оцене 1.'!C3</f>
        <v>Српски језик</v>
      </c>
      <c r="D2" s="17" t="str">
        <f>'Оцене 1.'!D3</f>
        <v>Српски као нематерњи језик</v>
      </c>
      <c r="E2" s="17" t="str">
        <f>'Оцене 1.'!E3</f>
        <v xml:space="preserve">Енглески </v>
      </c>
      <c r="F2" s="17" t="str">
        <f>'Оцене 1.'!F3</f>
        <v>Историја</v>
      </c>
      <c r="G2" s="17" t="str">
        <f>'Оцене 1.'!G3</f>
        <v>Географија</v>
      </c>
      <c r="H2" s="18" t="str">
        <f>'Оцене 1.'!H3</f>
        <v>Биологија</v>
      </c>
      <c r="I2" s="19" t="str">
        <f>'Оцене 1.'!I3</f>
        <v>Математика</v>
      </c>
      <c r="J2" s="140" t="str">
        <f>'Оцене 1.'!J3</f>
        <v>Информатика и рачунарство</v>
      </c>
      <c r="K2" s="140" t="str">
        <f>'Оцене 1.'!K3</f>
        <v>Техника и технологија</v>
      </c>
      <c r="L2" s="18" t="str">
        <f>'Оцене 1.'!L3</f>
        <v>Ликовна култура</v>
      </c>
      <c r="M2" s="19" t="str">
        <f>'Оцене 1.'!M3</f>
        <v>Музичка култура</v>
      </c>
      <c r="N2" s="20" t="str">
        <f>'Оцене 1.'!N3</f>
        <v>Физичко и здр. васпитање</v>
      </c>
      <c r="O2" s="20" t="str">
        <f>'Оцене 1.'!O3</f>
        <v xml:space="preserve">Физика </v>
      </c>
      <c r="P2" s="20" t="str">
        <f>'Оцене 1.'!P3</f>
        <v>Хемија</v>
      </c>
      <c r="Q2" s="17" t="str">
        <f>'Оцене 1.'!S3</f>
        <v>Немачки језик</v>
      </c>
      <c r="R2" s="17" t="str">
        <f>'Оцене 1.'!T3</f>
        <v>Француски језик</v>
      </c>
      <c r="S2" s="140" t="str">
        <f>'Оцене 1.'!U3</f>
        <v>Матерњи јез. са ел. нац. култ.</v>
      </c>
      <c r="T2" s="130" t="str">
        <f>'Оцене 1.'!Y3</f>
        <v>Владање</v>
      </c>
      <c r="U2" s="135" t="s">
        <v>37</v>
      </c>
    </row>
    <row r="3" spans="1:21" s="2" customFormat="1" ht="13.5" thickTop="1" x14ac:dyDescent="0.2">
      <c r="A3" s="21" t="s">
        <v>10</v>
      </c>
      <c r="B3" s="22">
        <v>5</v>
      </c>
      <c r="C3" s="23">
        <f>COUNTIF('Оцене 1.'!C$4:C$33,$B3)</f>
        <v>0</v>
      </c>
      <c r="D3" s="24">
        <f>COUNTIF('Оцене 1.'!D$4:D$33,$B3)</f>
        <v>0</v>
      </c>
      <c r="E3" s="24">
        <f>COUNTIF('Оцене 1.'!E$4:E$33,$B3)</f>
        <v>0</v>
      </c>
      <c r="F3" s="24">
        <f>COUNTIF('Оцене 1.'!F$4:F$33,$B3)</f>
        <v>0</v>
      </c>
      <c r="G3" s="24">
        <f>COUNTIF('Оцене 1.'!G$4:G$33,$B3)</f>
        <v>0</v>
      </c>
      <c r="H3" s="24">
        <f>COUNTIF('Оцене 1.'!H$4:H$33,$B3)</f>
        <v>0</v>
      </c>
      <c r="I3" s="24">
        <f>COUNTIF('Оцене 1.'!I$4:I$33,$B3)</f>
        <v>0</v>
      </c>
      <c r="J3" s="24">
        <f>COUNTIF('Оцене 1.'!J$4:J$33,$B3)</f>
        <v>0</v>
      </c>
      <c r="K3" s="24">
        <f>COUNTIF('Оцене 1.'!K$4:K$33,$B3)</f>
        <v>0</v>
      </c>
      <c r="L3" s="24">
        <f>COUNTIF('Оцене 1.'!L$4:L$33,$B3)</f>
        <v>0</v>
      </c>
      <c r="M3" s="24">
        <f>COUNTIF('Оцене 1.'!M$4:M$33,$B3)</f>
        <v>0</v>
      </c>
      <c r="N3" s="24">
        <f>COUNTIF('Оцене 1.'!N$4:N$33,$B3)</f>
        <v>0</v>
      </c>
      <c r="O3" s="24">
        <f>COUNTIF('Оцене 1.'!O$4:O$33,$B3)</f>
        <v>0</v>
      </c>
      <c r="P3" s="24">
        <f>COUNTIF('Оцене 1.'!P$4:P$33,$B3)</f>
        <v>0</v>
      </c>
      <c r="Q3" s="24">
        <f>COUNTIF('Оцене 1.'!S$4:S$33,$B3)</f>
        <v>0</v>
      </c>
      <c r="R3" s="24">
        <f>COUNTIF('Оцене 1.'!T$4:T$33,$B3)</f>
        <v>0</v>
      </c>
      <c r="S3" s="24">
        <f>COUNTIF('Оцене 1.'!U$4:U$33,$B3)</f>
        <v>0</v>
      </c>
      <c r="T3" s="146">
        <f>COUNTIF('Оцене 1.'!Y$4:Y$33,$B3)</f>
        <v>1</v>
      </c>
      <c r="U3" s="148">
        <f>SUM(C3:P3,Q3,R3)</f>
        <v>0</v>
      </c>
    </row>
    <row r="4" spans="1:21" s="2" customFormat="1" x14ac:dyDescent="0.2">
      <c r="A4" s="26" t="s">
        <v>11</v>
      </c>
      <c r="B4" s="27">
        <v>4</v>
      </c>
      <c r="C4" s="28">
        <f>COUNTIF('Оцене 1.'!C$4:C$33,$B4)</f>
        <v>0</v>
      </c>
      <c r="D4" s="29">
        <f>COUNTIF('Оцене 1.'!D$4:D$33,$B4)</f>
        <v>0</v>
      </c>
      <c r="E4" s="29">
        <f>COUNTIF('Оцене 1.'!E$4:E$33,$B4)</f>
        <v>0</v>
      </c>
      <c r="F4" s="29">
        <f>COUNTIF('Оцене 1.'!F$4:F$33,$B4)</f>
        <v>0</v>
      </c>
      <c r="G4" s="29">
        <f>COUNTIF('Оцене 1.'!G$4:G$33,$B4)</f>
        <v>0</v>
      </c>
      <c r="H4" s="29">
        <f>COUNTIF('Оцене 1.'!H$4:H$33,$B4)</f>
        <v>0</v>
      </c>
      <c r="I4" s="29">
        <f>COUNTIF('Оцене 1.'!I$4:I$33,$B4)</f>
        <v>0</v>
      </c>
      <c r="J4" s="29">
        <f>COUNTIF('Оцене 1.'!J$4:J$33,$B4)</f>
        <v>0</v>
      </c>
      <c r="K4" s="29">
        <f>COUNTIF('Оцене 1.'!K$4:K$33,$B4)</f>
        <v>0</v>
      </c>
      <c r="L4" s="29">
        <f>COUNTIF('Оцене 1.'!L$4:L$33,$B4)</f>
        <v>0</v>
      </c>
      <c r="M4" s="29">
        <f>COUNTIF('Оцене 1.'!M$4:M$33,$B4)</f>
        <v>0</v>
      </c>
      <c r="N4" s="29">
        <f>COUNTIF('Оцене 1.'!N$4:N$33,$B4)</f>
        <v>0</v>
      </c>
      <c r="O4" s="29">
        <f>COUNTIF('Оцене 1.'!O$4:O$33,$B4)</f>
        <v>0</v>
      </c>
      <c r="P4" s="29">
        <f>COUNTIF('Оцене 1.'!P$4:P$33,$B4)</f>
        <v>0</v>
      </c>
      <c r="Q4" s="29">
        <f>COUNTIF('Оцене 1.'!S$4:S$33,$B4)</f>
        <v>0</v>
      </c>
      <c r="R4" s="29">
        <f>COUNTIF('Оцене 1.'!T$4:T$33,$B4)</f>
        <v>0</v>
      </c>
      <c r="S4" s="29">
        <f>COUNTIF('Оцене 1.'!U$4:U$33,$B4)</f>
        <v>0</v>
      </c>
      <c r="T4" s="147">
        <f>COUNTIF('Оцене 1.'!Y$4:Y$33,$B4)</f>
        <v>0</v>
      </c>
      <c r="U4" s="134">
        <f>SUM(C4:P4,Q4,R4)</f>
        <v>0</v>
      </c>
    </row>
    <row r="5" spans="1:21" s="2" customFormat="1" x14ac:dyDescent="0.2">
      <c r="A5" s="30" t="s">
        <v>9</v>
      </c>
      <c r="B5" s="27">
        <v>3</v>
      </c>
      <c r="C5" s="28">
        <f>COUNTIF('Оцене 1.'!C$4:C$33,$B5)</f>
        <v>0</v>
      </c>
      <c r="D5" s="29">
        <f>COUNTIF('Оцене 1.'!D$4:D$33,$B5)</f>
        <v>0</v>
      </c>
      <c r="E5" s="29">
        <f>COUNTIF('Оцене 1.'!E$4:E$33,$B5)</f>
        <v>0</v>
      </c>
      <c r="F5" s="29">
        <f>COUNTIF('Оцене 1.'!F$4:F$33,$B5)</f>
        <v>0</v>
      </c>
      <c r="G5" s="29">
        <f>COUNTIF('Оцене 1.'!G$4:G$33,$B5)</f>
        <v>0</v>
      </c>
      <c r="H5" s="29">
        <f>COUNTIF('Оцене 1.'!H$4:H$33,$B5)</f>
        <v>0</v>
      </c>
      <c r="I5" s="29">
        <f>COUNTIF('Оцене 1.'!I$4:I$33,$B5)</f>
        <v>0</v>
      </c>
      <c r="J5" s="29">
        <f>COUNTIF('Оцене 1.'!J$4:J$33,$B5)</f>
        <v>0</v>
      </c>
      <c r="K5" s="29">
        <f>COUNTIF('Оцене 1.'!K$4:K$33,$B5)</f>
        <v>0</v>
      </c>
      <c r="L5" s="29">
        <f>COUNTIF('Оцене 1.'!L$4:L$33,$B5)</f>
        <v>0</v>
      </c>
      <c r="M5" s="29">
        <f>COUNTIF('Оцене 1.'!M$4:M$33,$B5)</f>
        <v>0</v>
      </c>
      <c r="N5" s="29">
        <f>COUNTIF('Оцене 1.'!N$4:N$33,$B5)</f>
        <v>0</v>
      </c>
      <c r="O5" s="29">
        <f>COUNTIF('Оцене 1.'!O$4:O$33,$B5)</f>
        <v>0</v>
      </c>
      <c r="P5" s="29">
        <f>COUNTIF('Оцене 1.'!P$4:P$33,$B5)</f>
        <v>0</v>
      </c>
      <c r="Q5" s="29">
        <f>COUNTIF('Оцене 1.'!S$4:S$33,$B5)</f>
        <v>0</v>
      </c>
      <c r="R5" s="29">
        <f>COUNTIF('Оцене 1.'!T$4:T$33,$B5)</f>
        <v>0</v>
      </c>
      <c r="S5" s="29">
        <f>COUNTIF('Оцене 1.'!U$4:U$33,$B5)</f>
        <v>0</v>
      </c>
      <c r="T5" s="147">
        <f>COUNTIF('Оцене 1.'!Y$4:Y$33,$B5)</f>
        <v>0</v>
      </c>
      <c r="U5" s="134">
        <f>SUM(C5:P5,Q5,R5)</f>
        <v>0</v>
      </c>
    </row>
    <row r="6" spans="1:21" s="2" customFormat="1" ht="13.5" thickBot="1" x14ac:dyDescent="0.25">
      <c r="A6" s="31" t="s">
        <v>12</v>
      </c>
      <c r="B6" s="32">
        <v>2</v>
      </c>
      <c r="C6" s="28">
        <f>COUNTIF('Оцене 1.'!C$4:C$33,$B6)</f>
        <v>0</v>
      </c>
      <c r="D6" s="29">
        <f>COUNTIF('Оцене 1.'!D$4:D$33,$B6)</f>
        <v>0</v>
      </c>
      <c r="E6" s="33">
        <f>COUNTIF('Оцене 1.'!E$4:E$33,$B6)</f>
        <v>0</v>
      </c>
      <c r="F6" s="29">
        <f>COUNTIF('Оцене 1.'!F$4:F$33,$B6)</f>
        <v>0</v>
      </c>
      <c r="G6" s="29">
        <f>COUNTIF('Оцене 1.'!G$4:G$33,$B6)</f>
        <v>0</v>
      </c>
      <c r="H6" s="29">
        <f>COUNTIF('Оцене 1.'!H$4:H$33,$B6)</f>
        <v>0</v>
      </c>
      <c r="I6" s="29">
        <f>COUNTIF('Оцене 1.'!I$4:I$33,$B6)</f>
        <v>0</v>
      </c>
      <c r="J6" s="29">
        <f>COUNTIF('Оцене 1.'!J$4:J$33,$B6)</f>
        <v>0</v>
      </c>
      <c r="K6" s="29">
        <f>COUNTIF('Оцене 1.'!K$4:K$33,$B6)</f>
        <v>0</v>
      </c>
      <c r="L6" s="29">
        <f>COUNTIF('Оцене 1.'!L$4:L$33,$B6)</f>
        <v>0</v>
      </c>
      <c r="M6" s="29">
        <f>COUNTIF('Оцене 1.'!M$4:M$33,$B6)</f>
        <v>0</v>
      </c>
      <c r="N6" s="29">
        <f>COUNTIF('Оцене 1.'!N$4:N$33,$B6)</f>
        <v>0</v>
      </c>
      <c r="O6" s="29">
        <f>COUNTIF('Оцене 1.'!O$4:O$33,$B6)</f>
        <v>0</v>
      </c>
      <c r="P6" s="29">
        <f>COUNTIF('Оцене 1.'!P$4:P$33,$B6)</f>
        <v>0</v>
      </c>
      <c r="Q6" s="29">
        <f>COUNTIF('Оцене 1.'!S$4:S$33,$B6)</f>
        <v>0</v>
      </c>
      <c r="R6" s="29">
        <f>COUNTIF('Оцене 1.'!T$4:T$33,$B6)</f>
        <v>0</v>
      </c>
      <c r="S6" s="29">
        <f>COUNTIF('Оцене 1.'!U$4:U$33,$B6)</f>
        <v>0</v>
      </c>
      <c r="T6" s="147">
        <f>COUNTIF('Оцене 1.'!Y$4:Y$33,$B6)</f>
        <v>0</v>
      </c>
      <c r="U6" s="149">
        <f>SUM(C6:P6,Q6,R6)</f>
        <v>0</v>
      </c>
    </row>
    <row r="7" spans="1:21" s="3" customFormat="1" ht="14.25" thickTop="1" thickBot="1" x14ac:dyDescent="0.25">
      <c r="A7" s="600" t="s">
        <v>33</v>
      </c>
      <c r="B7" s="601"/>
      <c r="C7" s="34">
        <f>SUM(C3:C6)</f>
        <v>0</v>
      </c>
      <c r="D7" s="35">
        <f t="shared" ref="D7:T7" si="0">SUM(D3:D6)</f>
        <v>0</v>
      </c>
      <c r="E7" s="36">
        <f t="shared" si="0"/>
        <v>0</v>
      </c>
      <c r="F7" s="35">
        <f t="shared" si="0"/>
        <v>0</v>
      </c>
      <c r="G7" s="35">
        <f t="shared" si="0"/>
        <v>0</v>
      </c>
      <c r="H7" s="35">
        <f t="shared" si="0"/>
        <v>0</v>
      </c>
      <c r="I7" s="35">
        <f t="shared" si="0"/>
        <v>0</v>
      </c>
      <c r="J7" s="35">
        <f t="shared" si="0"/>
        <v>0</v>
      </c>
      <c r="K7" s="35">
        <f t="shared" si="0"/>
        <v>0</v>
      </c>
      <c r="L7" s="35">
        <f t="shared" si="0"/>
        <v>0</v>
      </c>
      <c r="M7" s="35">
        <f t="shared" si="0"/>
        <v>0</v>
      </c>
      <c r="N7" s="35">
        <f t="shared" si="0"/>
        <v>0</v>
      </c>
      <c r="O7" s="35">
        <f t="shared" si="0"/>
        <v>0</v>
      </c>
      <c r="P7" s="35">
        <f t="shared" si="0"/>
        <v>0</v>
      </c>
      <c r="Q7" s="35">
        <f t="shared" si="0"/>
        <v>0</v>
      </c>
      <c r="R7" s="35">
        <f t="shared" si="0"/>
        <v>0</v>
      </c>
      <c r="S7" s="35">
        <f t="shared" si="0"/>
        <v>0</v>
      </c>
      <c r="T7" s="35">
        <f t="shared" si="0"/>
        <v>1</v>
      </c>
      <c r="U7" s="136">
        <f t="shared" ref="U7:U10" si="1">SUM(C7:P7,Q7,R7)</f>
        <v>0</v>
      </c>
    </row>
    <row r="8" spans="1:21" s="3" customFormat="1" ht="13.5" thickTop="1" x14ac:dyDescent="0.2">
      <c r="A8" s="37" t="s">
        <v>13</v>
      </c>
      <c r="B8" s="38">
        <v>1</v>
      </c>
      <c r="C8" s="39">
        <f>COUNTIF('Оцене 1.'!C$4:C$33,$B8)</f>
        <v>0</v>
      </c>
      <c r="D8" s="40">
        <f>COUNTIF('Оцене 1.'!D$4:D$33,$B8)</f>
        <v>0</v>
      </c>
      <c r="E8" s="40">
        <f>COUNTIF('Оцене 1.'!E$4:E$33,$B8)</f>
        <v>0</v>
      </c>
      <c r="F8" s="40">
        <f>COUNTIF('Оцене 1.'!F$4:F$33,$B8)</f>
        <v>0</v>
      </c>
      <c r="G8" s="40">
        <f>COUNTIF('Оцене 1.'!G$4:G$33,$B8)</f>
        <v>0</v>
      </c>
      <c r="H8" s="40">
        <f>COUNTIF('Оцене 1.'!H$4:H$33,$B8)</f>
        <v>0</v>
      </c>
      <c r="I8" s="40">
        <f>COUNTIF('Оцене 1.'!I$4:I$33,$B8)</f>
        <v>0</v>
      </c>
      <c r="J8" s="40">
        <f>COUNTIF('Оцене 1.'!J$4:J$33,$B8)</f>
        <v>0</v>
      </c>
      <c r="K8" s="40">
        <f>COUNTIF('Оцене 1.'!K$4:K$33,$B8)</f>
        <v>0</v>
      </c>
      <c r="L8" s="40">
        <f>COUNTIF('Оцене 1.'!L$4:L$33,$B8)</f>
        <v>0</v>
      </c>
      <c r="M8" s="40">
        <f>COUNTIF('Оцене 1.'!M$4:M$33,$B8)</f>
        <v>0</v>
      </c>
      <c r="N8" s="40">
        <f>COUNTIF('Оцене 1.'!N$4:N$33,$B8)</f>
        <v>0</v>
      </c>
      <c r="O8" s="40">
        <f>COUNTIF('Оцене 1.'!O$4:O$33,$B8)</f>
        <v>0</v>
      </c>
      <c r="P8" s="40">
        <f>COUNTIF('Оцене 1.'!P$4:P$33,$B8)</f>
        <v>0</v>
      </c>
      <c r="Q8" s="40">
        <f>COUNTIF('Оцене 1.'!S$4:S$33,$B8)</f>
        <v>0</v>
      </c>
      <c r="R8" s="40">
        <f>COUNTIF('Оцене 1.'!T$4:T$33,$B8)</f>
        <v>0</v>
      </c>
      <c r="S8" s="40">
        <f>COUNTIF('Оцене 1.'!U$4:U$33,$B8)</f>
        <v>0</v>
      </c>
      <c r="T8" s="131">
        <f>COUNTIF('Оцене 1.'!Y$4:Y$33,$B8)</f>
        <v>0</v>
      </c>
      <c r="U8" s="148">
        <f>SUM(C8:P8,Q8,R8)</f>
        <v>0</v>
      </c>
    </row>
    <row r="9" spans="1:21" s="3" customFormat="1" ht="13.5" thickBot="1" x14ac:dyDescent="0.25">
      <c r="A9" s="41" t="s">
        <v>14</v>
      </c>
      <c r="B9" s="42">
        <v>0</v>
      </c>
      <c r="C9" s="43">
        <f>COUNTIF('Оцене 1.'!C$4:C$33,$B9)</f>
        <v>0</v>
      </c>
      <c r="D9" s="44">
        <f>COUNTIF('Оцене 1.'!D$4:D$33,$B9)</f>
        <v>0</v>
      </c>
      <c r="E9" s="44">
        <f>COUNTIF('Оцене 1.'!E$4:E$33,$B9)</f>
        <v>0</v>
      </c>
      <c r="F9" s="44">
        <f>COUNTIF('Оцене 1.'!F$4:F$33,$B9)</f>
        <v>0</v>
      </c>
      <c r="G9" s="44">
        <f>COUNTIF('Оцене 1.'!G$4:G$33,$B9)</f>
        <v>0</v>
      </c>
      <c r="H9" s="44">
        <f>COUNTIF('Оцене 1.'!H$4:H$33,$B9)</f>
        <v>0</v>
      </c>
      <c r="I9" s="44">
        <f>COUNTIF('Оцене 1.'!I$4:I$33,$B9)</f>
        <v>0</v>
      </c>
      <c r="J9" s="44">
        <f>COUNTIF('Оцене 1.'!J$4:J$33,$B9)</f>
        <v>0</v>
      </c>
      <c r="K9" s="44">
        <f>COUNTIF('Оцене 1.'!K$4:K$33,$B9)</f>
        <v>0</v>
      </c>
      <c r="L9" s="44">
        <f>COUNTIF('Оцене 1.'!L$4:L$33,$B9)</f>
        <v>0</v>
      </c>
      <c r="M9" s="44">
        <f>COUNTIF('Оцене 1.'!M$4:M$33,$B9)</f>
        <v>0</v>
      </c>
      <c r="N9" s="44">
        <f>COUNTIF('Оцене 1.'!N$4:N$33,$B9)</f>
        <v>0</v>
      </c>
      <c r="O9" s="44">
        <f>COUNTIF('Оцене 1.'!O$4:O$33,$B9)</f>
        <v>0</v>
      </c>
      <c r="P9" s="44">
        <f>COUNTIF('Оцене 1.'!P$4:P$33,$B9)</f>
        <v>0</v>
      </c>
      <c r="Q9" s="44">
        <f>COUNTIF('Оцене 1.'!S$4:S$33,$B9)</f>
        <v>0</v>
      </c>
      <c r="R9" s="44">
        <f>COUNTIF('Оцене 1.'!T$4:T$33,$B9)</f>
        <v>0</v>
      </c>
      <c r="S9" s="44">
        <f>COUNTIF('Оцене 1.'!U$4:U$33,$B9)</f>
        <v>0</v>
      </c>
      <c r="T9" s="144">
        <f>COUNTIF('Оцене 1.'!Y$4:Y$33,$B9)</f>
        <v>0</v>
      </c>
      <c r="U9" s="134">
        <f t="shared" si="1"/>
        <v>0</v>
      </c>
    </row>
    <row r="10" spans="1:21" s="3" customFormat="1" ht="14.25" thickTop="1" thickBot="1" x14ac:dyDescent="0.25">
      <c r="A10" s="602" t="s">
        <v>34</v>
      </c>
      <c r="B10" s="603"/>
      <c r="C10" s="45">
        <f>SUM(C7:C9)</f>
        <v>0</v>
      </c>
      <c r="D10" s="46">
        <f t="shared" ref="D10:T10" si="2">SUM(D7:D9)</f>
        <v>0</v>
      </c>
      <c r="E10" s="36">
        <f t="shared" si="2"/>
        <v>0</v>
      </c>
      <c r="F10" s="36">
        <f t="shared" si="2"/>
        <v>0</v>
      </c>
      <c r="G10" s="36">
        <f t="shared" si="2"/>
        <v>0</v>
      </c>
      <c r="H10" s="36">
        <f t="shared" si="2"/>
        <v>0</v>
      </c>
      <c r="I10" s="36">
        <f t="shared" si="2"/>
        <v>0</v>
      </c>
      <c r="J10" s="36">
        <f t="shared" si="2"/>
        <v>0</v>
      </c>
      <c r="K10" s="36">
        <f t="shared" si="2"/>
        <v>0</v>
      </c>
      <c r="L10" s="36">
        <f t="shared" si="2"/>
        <v>0</v>
      </c>
      <c r="M10" s="36">
        <f t="shared" si="2"/>
        <v>0</v>
      </c>
      <c r="N10" s="36">
        <f t="shared" si="2"/>
        <v>0</v>
      </c>
      <c r="O10" s="36">
        <f t="shared" si="2"/>
        <v>0</v>
      </c>
      <c r="P10" s="36">
        <f t="shared" si="2"/>
        <v>0</v>
      </c>
      <c r="Q10" s="36">
        <f t="shared" si="2"/>
        <v>0</v>
      </c>
      <c r="R10" s="36">
        <f t="shared" si="2"/>
        <v>0</v>
      </c>
      <c r="S10" s="36">
        <f t="shared" si="2"/>
        <v>0</v>
      </c>
      <c r="T10" s="145">
        <f t="shared" si="2"/>
        <v>1</v>
      </c>
      <c r="U10" s="136">
        <f t="shared" si="1"/>
        <v>0</v>
      </c>
    </row>
    <row r="11" spans="1:21" s="3" customFormat="1" ht="14.25" thickTop="1" thickBot="1" x14ac:dyDescent="0.25">
      <c r="A11" s="600" t="s">
        <v>35</v>
      </c>
      <c r="B11" s="601"/>
      <c r="C11" s="47" t="e">
        <f>SUM('Оцене 1.'!C4:C33)/SUM(C7:C8)</f>
        <v>#DIV/0!</v>
      </c>
      <c r="D11" s="48" t="e">
        <f>SUM('Оцене 1.'!D4:D33)/SUM(D7:D8)</f>
        <v>#DIV/0!</v>
      </c>
      <c r="E11" s="48" t="e">
        <f>SUM('Оцене 1.'!E4:E33)/SUM(E7:E8)</f>
        <v>#DIV/0!</v>
      </c>
      <c r="F11" s="48" t="e">
        <f>SUM('Оцене 1.'!F4:F33)/SUM(F7:F8)</f>
        <v>#DIV/0!</v>
      </c>
      <c r="G11" s="48" t="e">
        <f>SUM('Оцене 1.'!G4:G33)/SUM(G7:G8)</f>
        <v>#DIV/0!</v>
      </c>
      <c r="H11" s="48" t="e">
        <f>SUM('Оцене 1.'!H4:H33)/SUM(H7:H8)</f>
        <v>#DIV/0!</v>
      </c>
      <c r="I11" s="48" t="e">
        <f>SUM('Оцене 1.'!I4:I33)/SUM(I7:I8)</f>
        <v>#DIV/0!</v>
      </c>
      <c r="J11" s="48" t="e">
        <f>SUM('Оцене 1.'!J4:J33)/SUM(J7:J8)</f>
        <v>#DIV/0!</v>
      </c>
      <c r="K11" s="48" t="e">
        <f>SUM('Оцене 1.'!K4:K33)/SUM(K7:K8)</f>
        <v>#DIV/0!</v>
      </c>
      <c r="L11" s="48" t="e">
        <f>SUM('Оцене 1.'!L4:L33)/SUM(L7:L8)</f>
        <v>#DIV/0!</v>
      </c>
      <c r="M11" s="48" t="e">
        <f>SUM('Оцене 1.'!M4:M33)/SUM(M7:M8)</f>
        <v>#DIV/0!</v>
      </c>
      <c r="N11" s="48" t="e">
        <f>SUM('Оцене 1.'!N4:N33)/SUM(N7:N8)</f>
        <v>#DIV/0!</v>
      </c>
      <c r="O11" s="48" t="e">
        <f>SUM('Оцене 1.'!O4:O33)/SUM(O7:O8)</f>
        <v>#DIV/0!</v>
      </c>
      <c r="P11" s="48" t="e">
        <f>SUM('Оцене 1.'!P4:P33)/SUM(P7:P8)</f>
        <v>#DIV/0!</v>
      </c>
      <c r="Q11" s="48" t="e">
        <f>SUM('Оцене 1.'!S4:S33)/SUM(Q7:Q8)</f>
        <v>#DIV/0!</v>
      </c>
      <c r="R11" s="48" t="e">
        <f>SUM('Оцене 1.'!T4:T33)/SUM(R7:R8)</f>
        <v>#DIV/0!</v>
      </c>
      <c r="S11" s="48" t="e">
        <f>SUM('Оцене 1.'!U4:U33)/SUM(S7:S8)</f>
        <v>#DIV/0!</v>
      </c>
      <c r="T11" s="132">
        <f>SUM('Оцене 1.'!Y4:Y33)/SUM(T7:T8)</f>
        <v>5</v>
      </c>
      <c r="U11" s="137" t="e">
        <f>(U3*B3+U4*B4+U5*B5+U6*B6+U8*B8)/(U7+U8)</f>
        <v>#DIV/0!</v>
      </c>
    </row>
    <row r="12" spans="1:21" s="2" customFormat="1" ht="13.5" thickTop="1" x14ac:dyDescent="0.2">
      <c r="A12" s="25"/>
      <c r="B12" s="25"/>
      <c r="C12" s="15"/>
      <c r="D12" s="15"/>
      <c r="E12" s="15"/>
      <c r="F12" s="15"/>
      <c r="G12" s="15"/>
      <c r="H12" s="15"/>
      <c r="I12" s="15"/>
      <c r="J12" s="15"/>
      <c r="K12" s="15"/>
      <c r="L12" s="15"/>
      <c r="M12" s="25"/>
      <c r="N12" s="25"/>
      <c r="O12" s="25"/>
      <c r="P12" s="25"/>
      <c r="Q12" s="25"/>
      <c r="R12" s="25"/>
      <c r="S12" s="25"/>
      <c r="T12" s="25"/>
      <c r="U12" s="133"/>
    </row>
    <row r="13" spans="1:21" s="2" customFormat="1" ht="13.5" thickBot="1" x14ac:dyDescent="0.25">
      <c r="C13"/>
      <c r="D13"/>
      <c r="E13"/>
      <c r="F13"/>
      <c r="G13"/>
      <c r="H13"/>
      <c r="I13"/>
      <c r="J13" s="278"/>
      <c r="K13" s="278"/>
      <c r="L13"/>
    </row>
    <row r="14" spans="1:21" s="2" customFormat="1" ht="30.75" customHeight="1" thickBot="1" x14ac:dyDescent="0.25">
      <c r="A14" s="609" t="s">
        <v>70</v>
      </c>
      <c r="B14" s="610"/>
      <c r="C14" s="611" t="s">
        <v>72</v>
      </c>
      <c r="D14" s="612"/>
      <c r="E14" s="613"/>
      <c r="F14" s="587" t="s">
        <v>71</v>
      </c>
      <c r="G14" s="585"/>
      <c r="H14" s="586"/>
      <c r="I14"/>
      <c r="J14" s="278"/>
      <c r="K14" s="278"/>
      <c r="L14"/>
      <c r="M14" s="609" t="s">
        <v>99</v>
      </c>
      <c r="N14" s="623"/>
      <c r="O14" s="623"/>
      <c r="P14" s="624"/>
      <c r="Q14" s="622" t="s">
        <v>98</v>
      </c>
      <c r="R14" s="612"/>
      <c r="S14" s="613"/>
      <c r="T14" s="620" t="s">
        <v>15</v>
      </c>
      <c r="U14" s="621"/>
    </row>
    <row r="15" spans="1:21" s="2" customFormat="1" ht="15.75" customHeight="1" x14ac:dyDescent="0.2">
      <c r="A15" s="608" t="str">
        <f>'Оцене 1.'!Q3</f>
        <v>Верска настава</v>
      </c>
      <c r="B15" s="593"/>
      <c r="C15" s="561" t="s">
        <v>53</v>
      </c>
      <c r="D15" s="562"/>
      <c r="E15" s="588"/>
      <c r="F15" s="564">
        <f>COUNTIF('Оцене 1.'!$Q$4:$Q$33,C15)</f>
        <v>0</v>
      </c>
      <c r="G15" s="591"/>
      <c r="H15" s="565"/>
      <c r="I15"/>
      <c r="J15" s="278"/>
      <c r="K15" s="278"/>
      <c r="L15"/>
      <c r="M15" s="553" t="str">
        <f>'Оцене 1.'!V3</f>
        <v>Хор и оркестар</v>
      </c>
      <c r="N15" s="554"/>
      <c r="O15" s="554"/>
      <c r="P15" s="555"/>
      <c r="Q15" s="561" t="s">
        <v>53</v>
      </c>
      <c r="R15" s="562"/>
      <c r="S15" s="588"/>
      <c r="T15" s="564">
        <f>COUNTIF('Оцене 1.'!$V$4:$V$33,C15)</f>
        <v>0</v>
      </c>
      <c r="U15" s="565"/>
    </row>
    <row r="16" spans="1:21" s="2" customFormat="1" ht="15.75" customHeight="1" x14ac:dyDescent="0.2">
      <c r="A16" s="594"/>
      <c r="B16" s="595"/>
      <c r="C16" s="566" t="s">
        <v>54</v>
      </c>
      <c r="D16" s="567"/>
      <c r="E16" s="578"/>
      <c r="F16" s="561">
        <f>COUNTIF('Оцене 1.'!$Q$4:$Q$33,C16)</f>
        <v>0</v>
      </c>
      <c r="G16" s="562"/>
      <c r="H16" s="588"/>
      <c r="I16"/>
      <c r="J16" s="278"/>
      <c r="K16" s="278"/>
      <c r="L16"/>
      <c r="M16" s="556"/>
      <c r="N16" s="466"/>
      <c r="O16" s="466"/>
      <c r="P16" s="557"/>
      <c r="Q16" s="566" t="s">
        <v>54</v>
      </c>
      <c r="R16" s="567"/>
      <c r="S16" s="578"/>
      <c r="T16" s="569">
        <f>COUNTIF('Оцене 1.'!$V$4:$V$33,C16)</f>
        <v>0</v>
      </c>
      <c r="U16" s="570"/>
    </row>
    <row r="17" spans="1:21" s="2" customFormat="1" ht="15.75" customHeight="1" thickBot="1" x14ac:dyDescent="0.25">
      <c r="A17" s="596"/>
      <c r="B17" s="597"/>
      <c r="C17" s="571" t="s">
        <v>55</v>
      </c>
      <c r="D17" s="572"/>
      <c r="E17" s="579"/>
      <c r="F17" s="574">
        <f>COUNTIF('Оцене 1.'!$Q$4:$Q$33,C17)</f>
        <v>0</v>
      </c>
      <c r="G17" s="590"/>
      <c r="H17" s="575"/>
      <c r="I17"/>
      <c r="J17" s="278"/>
      <c r="K17" s="278"/>
      <c r="L17"/>
      <c r="M17" s="558"/>
      <c r="N17" s="559"/>
      <c r="O17" s="559"/>
      <c r="P17" s="560"/>
      <c r="Q17" s="571" t="s">
        <v>55</v>
      </c>
      <c r="R17" s="572"/>
      <c r="S17" s="579"/>
      <c r="T17" s="574">
        <f>COUNTIF('Оцене 1.'!$V$4:$V$33,C17)</f>
        <v>0</v>
      </c>
      <c r="U17" s="575"/>
    </row>
    <row r="18" spans="1:21" s="2" customFormat="1" ht="15" customHeight="1" x14ac:dyDescent="0.2">
      <c r="A18" s="553" t="str">
        <f>'Оцене 1.'!R3</f>
        <v>Грађанско васпитање</v>
      </c>
      <c r="B18" s="593"/>
      <c r="C18" s="561" t="s">
        <v>53</v>
      </c>
      <c r="D18" s="562"/>
      <c r="E18" s="563"/>
      <c r="F18" s="564">
        <f>COUNTIF('Оцене 1.'!$R$4:$R$33,C18)</f>
        <v>0</v>
      </c>
      <c r="G18" s="591"/>
      <c r="H18" s="565"/>
      <c r="I18"/>
      <c r="J18" s="278"/>
      <c r="K18" s="278"/>
      <c r="L18"/>
      <c r="M18" s="553" t="str">
        <f>'Оцене 1.'!X3</f>
        <v>Свакодневни живот у прошлости</v>
      </c>
      <c r="N18" s="554"/>
      <c r="O18" s="554"/>
      <c r="P18" s="555"/>
      <c r="Q18" s="561" t="s">
        <v>53</v>
      </c>
      <c r="R18" s="562"/>
      <c r="S18" s="563"/>
      <c r="T18" s="618">
        <f>COUNTIF('Оцене 1.'!$X$4:$X$33,C18)</f>
        <v>0</v>
      </c>
      <c r="U18" s="618"/>
    </row>
    <row r="19" spans="1:21" s="2" customFormat="1" ht="15" customHeight="1" x14ac:dyDescent="0.2">
      <c r="A19" s="594"/>
      <c r="B19" s="595"/>
      <c r="C19" s="566" t="s">
        <v>54</v>
      </c>
      <c r="D19" s="567"/>
      <c r="E19" s="568"/>
      <c r="F19" s="569">
        <f>COUNTIF('Оцене 1.'!$R$4:$R$33,C19)</f>
        <v>0</v>
      </c>
      <c r="G19" s="589"/>
      <c r="H19" s="570"/>
      <c r="I19"/>
      <c r="J19" s="278"/>
      <c r="K19" s="278"/>
      <c r="L19"/>
      <c r="M19" s="556"/>
      <c r="N19" s="466"/>
      <c r="O19" s="466"/>
      <c r="P19" s="557"/>
      <c r="Q19" s="566" t="s">
        <v>54</v>
      </c>
      <c r="R19" s="567"/>
      <c r="S19" s="568"/>
      <c r="T19" s="569">
        <f>COUNTIF('Оцене 1.'!$X$4:$X$33,C19)</f>
        <v>0</v>
      </c>
      <c r="U19" s="570"/>
    </row>
    <row r="20" spans="1:21" s="2" customFormat="1" ht="15" customHeight="1" thickBot="1" x14ac:dyDescent="0.25">
      <c r="A20" s="596"/>
      <c r="B20" s="597"/>
      <c r="C20" s="571" t="s">
        <v>55</v>
      </c>
      <c r="D20" s="572"/>
      <c r="E20" s="573"/>
      <c r="F20" s="574">
        <f>COUNTIF('Оцене 1.'!$R$4:$R$33,C20)</f>
        <v>0</v>
      </c>
      <c r="G20" s="590"/>
      <c r="H20" s="575"/>
      <c r="I20"/>
      <c r="J20" s="278"/>
      <c r="K20" s="278"/>
      <c r="L20"/>
      <c r="M20" s="558"/>
      <c r="N20" s="559"/>
      <c r="O20" s="559"/>
      <c r="P20" s="560"/>
      <c r="Q20" s="571" t="s">
        <v>55</v>
      </c>
      <c r="R20" s="572"/>
      <c r="S20" s="573"/>
      <c r="T20" s="574">
        <f>COUNTIF('Оцене 1.'!$X$4:$X$33,C20)</f>
        <v>0</v>
      </c>
      <c r="U20" s="575"/>
    </row>
    <row r="21" spans="1:21" s="192" customFormat="1" ht="14.25" customHeight="1" x14ac:dyDescent="0.2">
      <c r="A21" s="1"/>
      <c r="B21" s="207"/>
      <c r="C21" s="205"/>
      <c r="D21" s="205"/>
      <c r="E21" s="205"/>
      <c r="F21" s="205"/>
      <c r="G21" s="205"/>
      <c r="H21" s="205"/>
      <c r="I21" s="202"/>
      <c r="J21" s="278"/>
      <c r="K21" s="278"/>
      <c r="L21" s="202"/>
      <c r="M21" s="553" t="str">
        <f>'Оцене 1.'!W3</f>
        <v>Чувари природе</v>
      </c>
      <c r="N21" s="554"/>
      <c r="O21" s="554"/>
      <c r="P21" s="555"/>
      <c r="Q21" s="561" t="s">
        <v>53</v>
      </c>
      <c r="R21" s="562"/>
      <c r="S21" s="563"/>
      <c r="T21" s="576">
        <f>COUNTIF('Оцене 1.'!$W$4:$W$33,C18)</f>
        <v>0</v>
      </c>
      <c r="U21" s="577"/>
    </row>
    <row r="22" spans="1:21" s="443" customFormat="1" ht="15" customHeight="1" x14ac:dyDescent="0.2">
      <c r="A22" s="1"/>
      <c r="B22" s="1"/>
      <c r="C22" s="205"/>
      <c r="D22" s="205"/>
      <c r="E22" s="205"/>
      <c r="F22" s="205"/>
      <c r="G22" s="205"/>
      <c r="H22" s="205"/>
      <c r="I22" s="278"/>
      <c r="J22" s="278"/>
      <c r="K22" s="278"/>
      <c r="L22" s="278"/>
      <c r="M22" s="556"/>
      <c r="N22" s="466"/>
      <c r="O22" s="466"/>
      <c r="P22" s="557"/>
      <c r="Q22" s="566" t="s">
        <v>54</v>
      </c>
      <c r="R22" s="567"/>
      <c r="S22" s="568"/>
      <c r="T22" s="569">
        <f>COUNTIF('Оцене 1.'!$W$4:$W$33,C19)</f>
        <v>0</v>
      </c>
      <c r="U22" s="570"/>
    </row>
    <row r="23" spans="1:21" s="443" customFormat="1" ht="15" customHeight="1" thickBot="1" x14ac:dyDescent="0.25">
      <c r="A23" s="1"/>
      <c r="B23" s="1"/>
      <c r="C23" s="205"/>
      <c r="D23" s="205"/>
      <c r="E23" s="205"/>
      <c r="F23" s="205"/>
      <c r="G23" s="205"/>
      <c r="H23" s="205"/>
      <c r="I23" s="278"/>
      <c r="J23" s="278"/>
      <c r="K23" s="278"/>
      <c r="L23" s="278"/>
      <c r="M23" s="558"/>
      <c r="N23" s="559"/>
      <c r="O23" s="559"/>
      <c r="P23" s="560"/>
      <c r="Q23" s="571" t="s">
        <v>55</v>
      </c>
      <c r="R23" s="572"/>
      <c r="S23" s="573"/>
      <c r="T23" s="574">
        <f>COUNTIF('Оцене 1.'!$W$4:$W$33,C20)</f>
        <v>0</v>
      </c>
      <c r="U23" s="575"/>
    </row>
    <row r="24" spans="1:21" s="443" customFormat="1" ht="15" customHeight="1" x14ac:dyDescent="0.2">
      <c r="A24" s="1"/>
      <c r="B24" s="1"/>
      <c r="C24" s="205"/>
      <c r="D24" s="205"/>
      <c r="E24" s="205"/>
      <c r="F24" s="205"/>
      <c r="G24" s="205"/>
      <c r="H24" s="205"/>
      <c r="I24" s="278"/>
      <c r="J24" s="278"/>
      <c r="K24" s="278"/>
      <c r="L24" s="278"/>
    </row>
    <row r="25" spans="1:21" s="2" customFormat="1" x14ac:dyDescent="0.2">
      <c r="B25" s="206"/>
      <c r="C25"/>
      <c r="D25"/>
      <c r="E25"/>
      <c r="F25"/>
      <c r="G25"/>
      <c r="H25"/>
      <c r="I25"/>
      <c r="J25" s="278"/>
      <c r="K25" s="278"/>
      <c r="L25"/>
      <c r="S25" s="619"/>
      <c r="T25" s="619"/>
      <c r="U25" s="619"/>
    </row>
    <row r="26" spans="1:21" ht="27" customHeight="1" thickBot="1" x14ac:dyDescent="0.25">
      <c r="A26" s="592" t="str">
        <f>'Оцене 1.'!A37</f>
        <v>5. РАЗРЕД</v>
      </c>
      <c r="B26" s="592"/>
      <c r="C26" s="580" t="str">
        <f>C1</f>
        <v xml:space="preserve">УСПЕХ ПО ПРЕДМЕТИМА - </v>
      </c>
      <c r="D26" s="581"/>
      <c r="E26" s="581"/>
      <c r="F26" s="581"/>
      <c r="G26" s="581"/>
      <c r="H26" s="581"/>
      <c r="I26" s="581"/>
      <c r="J26" s="581"/>
      <c r="K26" s="581"/>
      <c r="L26" s="581"/>
      <c r="M26" s="582" t="str">
        <f>M1</f>
        <v>1. полугодиште</v>
      </c>
      <c r="N26" s="583"/>
      <c r="O26" s="583"/>
      <c r="P26" s="582" t="str">
        <f>P1</f>
        <v>2018/2019.</v>
      </c>
      <c r="Q26" s="582"/>
      <c r="R26" s="582"/>
      <c r="S26" s="617" t="s">
        <v>81</v>
      </c>
      <c r="T26" s="617"/>
      <c r="U26" s="617"/>
    </row>
    <row r="27" spans="1:21" ht="144.75" customHeight="1" thickTop="1" thickBot="1" x14ac:dyDescent="0.25">
      <c r="A27" s="598" t="s">
        <v>20</v>
      </c>
      <c r="B27" s="599"/>
      <c r="C27" s="163" t="str">
        <f>'Оцене 1.'!C38</f>
        <v>Српски језик</v>
      </c>
      <c r="D27" s="163" t="str">
        <f>'Оцене 1.'!D38</f>
        <v>Српски као нематерњи језик</v>
      </c>
      <c r="E27" s="140" t="str">
        <f>'Оцене 1.'!E38</f>
        <v xml:space="preserve">Енглески </v>
      </c>
      <c r="F27" s="140" t="str">
        <f>'Оцене 1.'!F38</f>
        <v>Историја</v>
      </c>
      <c r="G27" s="140" t="str">
        <f>'Оцене 1.'!G38</f>
        <v>Географија</v>
      </c>
      <c r="H27" s="140" t="str">
        <f>'Оцене 1.'!H38</f>
        <v>Биологија</v>
      </c>
      <c r="I27" s="140" t="str">
        <f>'Оцене 1.'!I38</f>
        <v>Математика</v>
      </c>
      <c r="J27" s="140" t="str">
        <f>'Оцене 1.'!J38</f>
        <v>Информатика и рачунарство</v>
      </c>
      <c r="K27" s="140" t="str">
        <f>'Оцене 1.'!K38</f>
        <v>Техника и технологија</v>
      </c>
      <c r="L27" s="140" t="str">
        <f>'Оцене 1.'!L38</f>
        <v>Ликовна култура</v>
      </c>
      <c r="M27" s="140" t="str">
        <f>'Оцене 1.'!M38</f>
        <v>Музичка култура</v>
      </c>
      <c r="N27" s="140" t="str">
        <f>'Оцене 1.'!N38</f>
        <v>Физичко и здр. васпитање</v>
      </c>
      <c r="O27" s="140" t="str">
        <f>'Оцене 1.'!O38</f>
        <v xml:space="preserve">Физика </v>
      </c>
      <c r="P27" s="168" t="str">
        <f>'Оцене 1.'!P38</f>
        <v>Хемија</v>
      </c>
      <c r="Q27" s="140" t="str">
        <f>'Оцене 1.'!S38</f>
        <v>Немачки језик</v>
      </c>
      <c r="R27" s="140" t="str">
        <f>'Оцене 1.'!T38</f>
        <v>Француски језик</v>
      </c>
      <c r="S27" s="140" t="str">
        <f>'Оцене 1.'!U38</f>
        <v>Матерњи јез. са ел. нац. култ.</v>
      </c>
      <c r="T27" s="17" t="str">
        <f>'Оцене 1.'!Y38</f>
        <v>Владање</v>
      </c>
      <c r="U27" s="135" t="s">
        <v>37</v>
      </c>
    </row>
    <row r="28" spans="1:21" ht="13.5" thickTop="1" x14ac:dyDescent="0.2">
      <c r="A28" s="21" t="s">
        <v>10</v>
      </c>
      <c r="B28" s="22">
        <v>5</v>
      </c>
      <c r="C28" s="152">
        <f>COUNTIF('Оцене 1.'!C$39:C$68,$B28)</f>
        <v>0</v>
      </c>
      <c r="D28" s="24">
        <f>COUNTIF('Оцене 1.'!D$39:D$68,$B28)</f>
        <v>0</v>
      </c>
      <c r="E28" s="24">
        <f>COUNTIF('Оцене 1.'!E$39:E$68,$B28)</f>
        <v>0</v>
      </c>
      <c r="F28" s="24">
        <f>COUNTIF('Оцене 1.'!F$39:F$68,$B28)</f>
        <v>0</v>
      </c>
      <c r="G28" s="24">
        <f>COUNTIF('Оцене 1.'!G$39:G$68,$B28)</f>
        <v>0</v>
      </c>
      <c r="H28" s="24">
        <f>COUNTIF('Оцене 1.'!H$39:H$68,$B28)</f>
        <v>0</v>
      </c>
      <c r="I28" s="24">
        <f>COUNTIF('Оцене 1.'!I$39:I$68,$B28)</f>
        <v>0</v>
      </c>
      <c r="J28" s="24">
        <f>COUNTIF('Оцене 1.'!J$39:J$68,$B28)</f>
        <v>0</v>
      </c>
      <c r="K28" s="24">
        <f>COUNTIF('Оцене 1.'!K$39:K$68,$B28)</f>
        <v>0</v>
      </c>
      <c r="L28" s="24">
        <f>COUNTIF('Оцене 1.'!L$39:L$68,$B28)</f>
        <v>0</v>
      </c>
      <c r="M28" s="24">
        <f>COUNTIF('Оцене 1.'!M$39:M$68,$B28)</f>
        <v>0</v>
      </c>
      <c r="N28" s="24">
        <f>COUNTIF('Оцене 1.'!N$39:N$68,$B28)</f>
        <v>0</v>
      </c>
      <c r="O28" s="24">
        <f>COUNTIF('Оцене 1.'!O$39:O$68,$B28)</f>
        <v>0</v>
      </c>
      <c r="P28" s="24">
        <f>COUNTIF('Оцене 1.'!P$39:P$68,$B28)</f>
        <v>0</v>
      </c>
      <c r="Q28" s="24">
        <f>COUNTIF('Оцене 1.'!S$39:S$68,$B28)</f>
        <v>0</v>
      </c>
      <c r="R28" s="24">
        <f>COUNTIF('Оцене 1.'!T$39:T$68,$B28)</f>
        <v>0</v>
      </c>
      <c r="S28" s="24">
        <f>COUNTIF('Оцене 1.'!U$39:U$68,$B28)</f>
        <v>0</v>
      </c>
      <c r="T28" s="164">
        <f>COUNTIF('Оцене 1.'!Y$39:Y$68,$B28)</f>
        <v>0</v>
      </c>
      <c r="U28" s="148">
        <f>SUM(C28:R28)</f>
        <v>0</v>
      </c>
    </row>
    <row r="29" spans="1:21" x14ac:dyDescent="0.2">
      <c r="A29" s="26" t="s">
        <v>11</v>
      </c>
      <c r="B29" s="27">
        <v>4</v>
      </c>
      <c r="C29" s="153">
        <f>COUNTIF('Оцене 1.'!C$39:C$68,$B29)</f>
        <v>0</v>
      </c>
      <c r="D29" s="29">
        <f>COUNTIF('Оцене 1.'!D$39:D$68,$B29)</f>
        <v>0</v>
      </c>
      <c r="E29" s="29">
        <f>COUNTIF('Оцене 1.'!E$39:E$68,$B29)</f>
        <v>0</v>
      </c>
      <c r="F29" s="29">
        <f>COUNTIF('Оцене 1.'!F$39:F$68,$B29)</f>
        <v>0</v>
      </c>
      <c r="G29" s="29">
        <f>COUNTIF('Оцене 1.'!G$39:G$68,$B29)</f>
        <v>0</v>
      </c>
      <c r="H29" s="29">
        <f>COUNTIF('Оцене 1.'!H$39:H$68,$B29)</f>
        <v>0</v>
      </c>
      <c r="I29" s="29">
        <f>COUNTIF('Оцене 1.'!I$39:I$68,$B29)</f>
        <v>0</v>
      </c>
      <c r="J29" s="29">
        <f>COUNTIF('Оцене 1.'!J$39:J$68,$B29)</f>
        <v>0</v>
      </c>
      <c r="K29" s="29">
        <f>COUNTIF('Оцене 1.'!K$39:K$68,$B29)</f>
        <v>0</v>
      </c>
      <c r="L29" s="29">
        <f>COUNTIF('Оцене 1.'!L$39:L$68,$B29)</f>
        <v>0</v>
      </c>
      <c r="M29" s="29">
        <f>COUNTIF('Оцене 1.'!M$39:M$68,$B29)</f>
        <v>0</v>
      </c>
      <c r="N29" s="29">
        <f>COUNTIF('Оцене 1.'!N$39:N$68,$B29)</f>
        <v>0</v>
      </c>
      <c r="O29" s="29">
        <f>COUNTIF('Оцене 1.'!O$39:O$68,$B29)</f>
        <v>0</v>
      </c>
      <c r="P29" s="29">
        <f>COUNTIF('Оцене 1.'!P$39:P$68,$B29)</f>
        <v>0</v>
      </c>
      <c r="Q29" s="29">
        <f>COUNTIF('Оцене 1.'!S$39:S$68,$B29)</f>
        <v>0</v>
      </c>
      <c r="R29" s="29">
        <f>COUNTIF('Оцене 1.'!T$39:T$68,$B29)</f>
        <v>0</v>
      </c>
      <c r="S29" s="29">
        <f>COUNTIF('Оцене 1.'!U$39:U$68,$B29)</f>
        <v>0</v>
      </c>
      <c r="T29" s="165">
        <f>COUNTIF('Оцене 1.'!Y$39:Y$68,$B29)</f>
        <v>0</v>
      </c>
      <c r="U29" s="134">
        <f>SUM(C29:R29)</f>
        <v>0</v>
      </c>
    </row>
    <row r="30" spans="1:21" x14ac:dyDescent="0.2">
      <c r="A30" s="30" t="s">
        <v>9</v>
      </c>
      <c r="B30" s="27">
        <v>3</v>
      </c>
      <c r="C30" s="153">
        <f>COUNTIF('Оцене 1.'!C$39:C$68,$B30)</f>
        <v>0</v>
      </c>
      <c r="D30" s="29">
        <f>COUNTIF('Оцене 1.'!D$39:D$68,$B30)</f>
        <v>0</v>
      </c>
      <c r="E30" s="29">
        <f>COUNTIF('Оцене 1.'!E$39:E$68,$B30)</f>
        <v>0</v>
      </c>
      <c r="F30" s="29">
        <f>COUNTIF('Оцене 1.'!F$39:F$68,$B30)</f>
        <v>0</v>
      </c>
      <c r="G30" s="29">
        <f>COUNTIF('Оцене 1.'!G$39:G$68,$B30)</f>
        <v>0</v>
      </c>
      <c r="H30" s="29">
        <f>COUNTIF('Оцене 1.'!H$39:H$68,$B30)</f>
        <v>0</v>
      </c>
      <c r="I30" s="29">
        <f>COUNTIF('Оцене 1.'!I$39:I$68,$B30)</f>
        <v>0</v>
      </c>
      <c r="J30" s="29">
        <f>COUNTIF('Оцене 1.'!J$39:J$68,$B30)</f>
        <v>0</v>
      </c>
      <c r="K30" s="29">
        <f>COUNTIF('Оцене 1.'!K$39:K$68,$B30)</f>
        <v>0</v>
      </c>
      <c r="L30" s="29">
        <f>COUNTIF('Оцене 1.'!L$39:L$68,$B30)</f>
        <v>0</v>
      </c>
      <c r="M30" s="29">
        <f>COUNTIF('Оцене 1.'!M$39:M$68,$B30)</f>
        <v>0</v>
      </c>
      <c r="N30" s="29">
        <f>COUNTIF('Оцене 1.'!N$39:N$68,$B30)</f>
        <v>0</v>
      </c>
      <c r="O30" s="29">
        <f>COUNTIF('Оцене 1.'!O$39:O$68,$B30)</f>
        <v>0</v>
      </c>
      <c r="P30" s="29">
        <f>COUNTIF('Оцене 1.'!P$39:P$68,$B30)</f>
        <v>0</v>
      </c>
      <c r="Q30" s="29">
        <f>COUNTIF('Оцене 1.'!S$39:S$68,$B30)</f>
        <v>0</v>
      </c>
      <c r="R30" s="29">
        <f>COUNTIF('Оцене 1.'!T$39:T$68,$B30)</f>
        <v>0</v>
      </c>
      <c r="S30" s="29">
        <f>COUNTIF('Оцене 1.'!U$39:U$68,$B30)</f>
        <v>0</v>
      </c>
      <c r="T30" s="165">
        <f>COUNTIF('Оцене 1.'!Y$39:Y$68,$B30)</f>
        <v>0</v>
      </c>
      <c r="U30" s="134">
        <f t="shared" ref="U30" si="3">SUM(C30:R30)</f>
        <v>0</v>
      </c>
    </row>
    <row r="31" spans="1:21" ht="13.5" thickBot="1" x14ac:dyDescent="0.25">
      <c r="A31" s="31" t="s">
        <v>12</v>
      </c>
      <c r="B31" s="32">
        <v>2</v>
      </c>
      <c r="C31" s="153">
        <f>COUNTIF('Оцене 1.'!C$39:C$68,$B31)</f>
        <v>0</v>
      </c>
      <c r="D31" s="33">
        <f>COUNTIF('Оцене 1.'!D$39:D$68,$B31)</f>
        <v>0</v>
      </c>
      <c r="E31" s="33">
        <f>COUNTIF('Оцене 1.'!E$39:E$68,$B31)</f>
        <v>0</v>
      </c>
      <c r="F31" s="33">
        <f>COUNTIF('Оцене 1.'!F$39:F$68,$B31)</f>
        <v>0</v>
      </c>
      <c r="G31" s="33">
        <f>COUNTIF('Оцене 1.'!G$39:G$68,$B31)</f>
        <v>0</v>
      </c>
      <c r="H31" s="33">
        <f>COUNTIF('Оцене 1.'!H$39:H$68,$B31)</f>
        <v>0</v>
      </c>
      <c r="I31" s="33">
        <f>COUNTIF('Оцене 1.'!I$39:I$68,$B31)</f>
        <v>0</v>
      </c>
      <c r="J31" s="33">
        <f>COUNTIF('Оцене 1.'!J$39:J$68,$B31)</f>
        <v>0</v>
      </c>
      <c r="K31" s="33">
        <f>COUNTIF('Оцене 1.'!K$39:K$68,$B31)</f>
        <v>0</v>
      </c>
      <c r="L31" s="33">
        <f>COUNTIF('Оцене 1.'!L$39:L$68,$B31)</f>
        <v>0</v>
      </c>
      <c r="M31" s="33">
        <f>COUNTIF('Оцене 1.'!M$39:M$68,$B31)</f>
        <v>0</v>
      </c>
      <c r="N31" s="33">
        <f>COUNTIF('Оцене 1.'!N$39:N$68,$B31)</f>
        <v>0</v>
      </c>
      <c r="O31" s="33">
        <f>COUNTIF('Оцене 1.'!O$39:O$68,$B31)</f>
        <v>0</v>
      </c>
      <c r="P31" s="33">
        <f>COUNTIF('Оцене 1.'!P$39:P$68,$B31)</f>
        <v>0</v>
      </c>
      <c r="Q31" s="33">
        <f>COUNTIF('Оцене 1.'!S$39:S$68,$B31)</f>
        <v>0</v>
      </c>
      <c r="R31" s="33">
        <f>COUNTIF('Оцене 1.'!T$39:T$68,$B31)</f>
        <v>0</v>
      </c>
      <c r="S31" s="33">
        <f>COUNTIF('Оцене 1.'!U$39:U$68,$B31)</f>
        <v>0</v>
      </c>
      <c r="T31" s="165">
        <f>COUNTIF('Оцене 1.'!Y$39:Y$68,$B31)</f>
        <v>0</v>
      </c>
      <c r="U31" s="149">
        <f>SUM(C31:R31)</f>
        <v>0</v>
      </c>
    </row>
    <row r="32" spans="1:21" ht="14.25" thickTop="1" thickBot="1" x14ac:dyDescent="0.25">
      <c r="A32" s="600" t="s">
        <v>33</v>
      </c>
      <c r="B32" s="601"/>
      <c r="C32" s="34">
        <f>SUM(C28:C31)</f>
        <v>0</v>
      </c>
      <c r="D32" s="35">
        <f t="shared" ref="D32:T32" si="4">SUM(D28:D31)</f>
        <v>0</v>
      </c>
      <c r="E32" s="35">
        <f t="shared" si="4"/>
        <v>0</v>
      </c>
      <c r="F32" s="35">
        <f t="shared" si="4"/>
        <v>0</v>
      </c>
      <c r="G32" s="35">
        <f t="shared" si="4"/>
        <v>0</v>
      </c>
      <c r="H32" s="35">
        <f t="shared" si="4"/>
        <v>0</v>
      </c>
      <c r="I32" s="35">
        <f t="shared" si="4"/>
        <v>0</v>
      </c>
      <c r="J32" s="35">
        <f t="shared" si="4"/>
        <v>0</v>
      </c>
      <c r="K32" s="35">
        <f t="shared" si="4"/>
        <v>0</v>
      </c>
      <c r="L32" s="35">
        <f t="shared" si="4"/>
        <v>0</v>
      </c>
      <c r="M32" s="35">
        <f t="shared" si="4"/>
        <v>0</v>
      </c>
      <c r="N32" s="35">
        <f t="shared" si="4"/>
        <v>0</v>
      </c>
      <c r="O32" s="35">
        <f t="shared" si="4"/>
        <v>0</v>
      </c>
      <c r="P32" s="35">
        <f t="shared" si="4"/>
        <v>0</v>
      </c>
      <c r="Q32" s="35">
        <f t="shared" si="4"/>
        <v>0</v>
      </c>
      <c r="R32" s="35">
        <f t="shared" si="4"/>
        <v>0</v>
      </c>
      <c r="S32" s="35">
        <f t="shared" si="4"/>
        <v>0</v>
      </c>
      <c r="T32" s="35">
        <f t="shared" si="4"/>
        <v>0</v>
      </c>
      <c r="U32" s="136">
        <f>SUM(C32:R32)</f>
        <v>0</v>
      </c>
    </row>
    <row r="33" spans="1:21" ht="13.5" thickTop="1" x14ac:dyDescent="0.2">
      <c r="A33" s="37" t="s">
        <v>13</v>
      </c>
      <c r="B33" s="38">
        <v>1</v>
      </c>
      <c r="C33" s="150">
        <f>COUNTIF('Оцене 1.'!C$39:C$68,$B33)</f>
        <v>0</v>
      </c>
      <c r="D33" s="167">
        <f>COUNTIF('Оцене 1.'!D$39:D$68,$B33)</f>
        <v>0</v>
      </c>
      <c r="E33" s="167">
        <f>COUNTIF('Оцене 1.'!E$39:E$68,$B33)</f>
        <v>0</v>
      </c>
      <c r="F33" s="167">
        <f>COUNTIF('Оцене 1.'!F$39:F$68,$B33)</f>
        <v>0</v>
      </c>
      <c r="G33" s="167">
        <f>COUNTIF('Оцене 1.'!G$39:G$68,$B33)</f>
        <v>0</v>
      </c>
      <c r="H33" s="167">
        <f>COUNTIF('Оцене 1.'!H$39:H$68,$B33)</f>
        <v>0</v>
      </c>
      <c r="I33" s="167">
        <f>COUNTIF('Оцене 1.'!I$39:I$68,$B33)</f>
        <v>0</v>
      </c>
      <c r="J33" s="167">
        <f>COUNTIF('Оцене 1.'!J$39:J$68,$B33)</f>
        <v>0</v>
      </c>
      <c r="K33" s="167">
        <f>COUNTIF('Оцене 1.'!K$39:K$68,$B33)</f>
        <v>0</v>
      </c>
      <c r="L33" s="167">
        <f>COUNTIF('Оцене 1.'!L$39:L$68,$B33)</f>
        <v>0</v>
      </c>
      <c r="M33" s="167">
        <f>COUNTIF('Оцене 1.'!M$39:M$68,$B33)</f>
        <v>0</v>
      </c>
      <c r="N33" s="167">
        <f>COUNTIF('Оцене 1.'!N$39:N$68,$B33)</f>
        <v>0</v>
      </c>
      <c r="O33" s="167">
        <f>COUNTIF('Оцене 1.'!O$39:O$68,$B33)</f>
        <v>0</v>
      </c>
      <c r="P33" s="167">
        <f>COUNTIF('Оцене 1.'!P$39:P$68,$B33)</f>
        <v>0</v>
      </c>
      <c r="Q33" s="167">
        <f>COUNTIF('Оцене 1.'!S$39:S$68,$B33)</f>
        <v>0</v>
      </c>
      <c r="R33" s="167">
        <f>COUNTIF('Оцене 1.'!T$39:T$68,$B33)</f>
        <v>0</v>
      </c>
      <c r="S33" s="167">
        <f>COUNTIF('Оцене 1.'!U$39:U$68,$B33)</f>
        <v>0</v>
      </c>
      <c r="T33" s="166">
        <f>COUNTIF('Оцене 1.'!Y$39:Y$68,$B33)</f>
        <v>0</v>
      </c>
      <c r="U33" s="134">
        <f>SUM(C33:R33)</f>
        <v>0</v>
      </c>
    </row>
    <row r="34" spans="1:21" ht="13.5" thickBot="1" x14ac:dyDescent="0.25">
      <c r="A34" s="41" t="s">
        <v>14</v>
      </c>
      <c r="B34" s="42">
        <v>0</v>
      </c>
      <c r="C34" s="151">
        <f>COUNTIF('Оцене 1.'!C$39:C$68,$B34)</f>
        <v>0</v>
      </c>
      <c r="D34" s="44">
        <f>COUNTIF('Оцене 1.'!D$39:D$68,$B34)</f>
        <v>0</v>
      </c>
      <c r="E34" s="44">
        <f>COUNTIF('Оцене 1.'!E$39:E$68,$B34)</f>
        <v>0</v>
      </c>
      <c r="F34" s="44">
        <f>COUNTIF('Оцене 1.'!F$39:F$68,$B34)</f>
        <v>0</v>
      </c>
      <c r="G34" s="44">
        <f>COUNTIF('Оцене 1.'!G$39:G$68,$B34)</f>
        <v>0</v>
      </c>
      <c r="H34" s="44">
        <f>COUNTIF('Оцене 1.'!H$39:H$68,$B34)</f>
        <v>0</v>
      </c>
      <c r="I34" s="44">
        <f>COUNTIF('Оцене 1.'!I$39:I$68,$B34)</f>
        <v>0</v>
      </c>
      <c r="J34" s="44">
        <f>COUNTIF('Оцене 1.'!J$39:J$68,$B34)</f>
        <v>0</v>
      </c>
      <c r="K34" s="44">
        <f>COUNTIF('Оцене 1.'!K$39:K$68,$B34)</f>
        <v>0</v>
      </c>
      <c r="L34" s="44">
        <f>COUNTIF('Оцене 1.'!L$39:L$68,$B34)</f>
        <v>0</v>
      </c>
      <c r="M34" s="44">
        <f>COUNTIF('Оцене 1.'!M$39:M$68,$B34)</f>
        <v>0</v>
      </c>
      <c r="N34" s="44">
        <f>COUNTIF('Оцене 1.'!N$39:N$68,$B34)</f>
        <v>0</v>
      </c>
      <c r="O34" s="44">
        <f>COUNTIF('Оцене 1.'!O$39:O$68,$B34)</f>
        <v>0</v>
      </c>
      <c r="P34" s="44">
        <f>COUNTIF('Оцене 1.'!P$39:P$68,$B34)</f>
        <v>0</v>
      </c>
      <c r="Q34" s="44">
        <f>COUNTIF('Оцене 1.'!S$39:S$68,$B34)</f>
        <v>0</v>
      </c>
      <c r="R34" s="44">
        <f>COUNTIF('Оцене 1.'!T$39:T$68,$B34)</f>
        <v>0</v>
      </c>
      <c r="S34" s="44">
        <f>COUNTIF('Оцене 1.'!U$39:U$68,$B34)</f>
        <v>0</v>
      </c>
      <c r="T34" s="42">
        <f>COUNTIF('Оцене 1.'!Y$39:Y$68,$B34)</f>
        <v>0</v>
      </c>
      <c r="U34" s="134">
        <f>SUM(C34:R34)</f>
        <v>0</v>
      </c>
    </row>
    <row r="35" spans="1:21" ht="14.25" thickTop="1" thickBot="1" x14ac:dyDescent="0.25">
      <c r="A35" s="602" t="s">
        <v>34</v>
      </c>
      <c r="B35" s="603"/>
      <c r="C35" s="45">
        <f>SUM(C32:C34)</f>
        <v>0</v>
      </c>
      <c r="D35" s="46">
        <f t="shared" ref="D35:T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145">
        <f t="shared" si="5"/>
        <v>0</v>
      </c>
      <c r="U35" s="136">
        <f>SUM(C35:R35)</f>
        <v>0</v>
      </c>
    </row>
    <row r="36" spans="1:21" ht="14.25" thickTop="1" thickBot="1" x14ac:dyDescent="0.25">
      <c r="A36" s="600" t="s">
        <v>35</v>
      </c>
      <c r="B36" s="601"/>
      <c r="C36" s="47" t="e">
        <f>SUM('Оцене 1.'!C39:C68)/SUM(C32:C33)</f>
        <v>#DIV/0!</v>
      </c>
      <c r="D36" s="47" t="e">
        <f>SUM('Оцене 1.'!D39:D68)/SUM(D32:D33)</f>
        <v>#DIV/0!</v>
      </c>
      <c r="E36" s="47" t="e">
        <f>SUM('Оцене 1.'!E39:E68)/SUM(E32:E33)</f>
        <v>#DIV/0!</v>
      </c>
      <c r="F36" s="47" t="e">
        <f>SUM('Оцене 1.'!F39:F68)/SUM(F32:F33)</f>
        <v>#DIV/0!</v>
      </c>
      <c r="G36" s="47" t="e">
        <f>SUM('Оцене 1.'!G39:G68)/SUM(G32:G33)</f>
        <v>#DIV/0!</v>
      </c>
      <c r="H36" s="47" t="e">
        <f>SUM('Оцене 1.'!H39:H68)/SUM(H32:H33)</f>
        <v>#DIV/0!</v>
      </c>
      <c r="I36" s="47" t="e">
        <f>SUM('Оцене 1.'!I39:I68)/SUM(I32:I33)</f>
        <v>#DIV/0!</v>
      </c>
      <c r="J36" s="47" t="e">
        <f>SUM('Оцене 1.'!J39:J68)/SUM(J32:J33)</f>
        <v>#DIV/0!</v>
      </c>
      <c r="K36" s="47" t="e">
        <f>SUM('Оцене 1.'!K39:K68)/SUM(K32:K33)</f>
        <v>#DIV/0!</v>
      </c>
      <c r="L36" s="47" t="e">
        <f>SUM('Оцене 1.'!L39:L68)/SUM(L32:L33)</f>
        <v>#DIV/0!</v>
      </c>
      <c r="M36" s="47" t="e">
        <f>SUM('Оцене 1.'!M39:M68)/SUM(M32:M33)</f>
        <v>#DIV/0!</v>
      </c>
      <c r="N36" s="47" t="e">
        <f>SUM('Оцене 1.'!N39:N68)/SUM(N32:N33)</f>
        <v>#DIV/0!</v>
      </c>
      <c r="O36" s="47" t="e">
        <f>SUM('Оцене 1.'!O39:O68)/SUM(O32:O33)</f>
        <v>#DIV/0!</v>
      </c>
      <c r="P36" s="47" t="e">
        <f>SUM('Оцене 1.'!P39:P68)/SUM(P32:P33)</f>
        <v>#DIV/0!</v>
      </c>
      <c r="Q36" s="47" t="e">
        <f>SUM('Оцене 1.'!S39:S68)/SUM(Q32:Q33)</f>
        <v>#DIV/0!</v>
      </c>
      <c r="R36" s="47" t="e">
        <f>SUM('Оцене 1.'!T39:T68)/SUM(R32:R33)</f>
        <v>#DIV/0!</v>
      </c>
      <c r="S36" s="47" t="e">
        <f>SUM('Оцене 1.'!S39:S68)/SUM(S32:S33)</f>
        <v>#DIV/0!</v>
      </c>
      <c r="T36" s="132" t="e">
        <f>SUM('Оцене 1.'!Y39:Y68)/SUM(T32:T33)</f>
        <v>#DIV/0!</v>
      </c>
      <c r="U36" s="137" t="e">
        <f>(U28*B28+U29*B29+U30*B30+U31*B31+U33*B33)/(U32+U33)</f>
        <v>#DIV/0!</v>
      </c>
    </row>
    <row r="37" spans="1:21" ht="13.5" thickTop="1" x14ac:dyDescent="0.2">
      <c r="A37" s="25"/>
      <c r="B37" s="25"/>
      <c r="C37" s="15"/>
      <c r="D37" s="15"/>
      <c r="E37" s="15"/>
      <c r="F37" s="15"/>
      <c r="G37" s="15"/>
      <c r="H37" s="15"/>
      <c r="I37" s="15"/>
      <c r="J37" s="15"/>
      <c r="K37" s="15"/>
      <c r="L37" s="15"/>
      <c r="M37" s="25"/>
      <c r="N37" s="25"/>
      <c r="O37" s="25"/>
      <c r="P37" s="25"/>
      <c r="Q37" s="25"/>
      <c r="R37" s="25"/>
      <c r="S37" s="25"/>
      <c r="T37" s="25"/>
      <c r="U37" s="133"/>
    </row>
    <row r="38" spans="1:21" ht="13.5" thickBot="1" x14ac:dyDescent="0.25">
      <c r="A38" s="2"/>
      <c r="B38" s="2"/>
      <c r="M38" s="2"/>
      <c r="N38" s="2"/>
      <c r="O38" s="2"/>
      <c r="P38" s="2"/>
      <c r="Q38" s="2"/>
      <c r="R38" s="2"/>
      <c r="S38" s="2"/>
      <c r="T38" s="2"/>
      <c r="U38" s="2"/>
    </row>
    <row r="39" spans="1:21" ht="28.5" customHeight="1" thickBot="1" x14ac:dyDescent="0.25">
      <c r="A39" s="604" t="s">
        <v>70</v>
      </c>
      <c r="B39" s="586"/>
      <c r="C39" s="584" t="s">
        <v>72</v>
      </c>
      <c r="D39" s="585"/>
      <c r="E39" s="586"/>
      <c r="F39" s="587" t="s">
        <v>71</v>
      </c>
      <c r="G39" s="585"/>
      <c r="H39" s="586"/>
      <c r="M39" s="609" t="s">
        <v>99</v>
      </c>
      <c r="N39" s="623"/>
      <c r="O39" s="623"/>
      <c r="P39" s="624"/>
      <c r="Q39" s="622" t="s">
        <v>98</v>
      </c>
      <c r="R39" s="612"/>
      <c r="S39" s="613"/>
      <c r="T39" s="620" t="s">
        <v>15</v>
      </c>
      <c r="U39" s="621"/>
    </row>
    <row r="40" spans="1:21" ht="15.75" customHeight="1" x14ac:dyDescent="0.2">
      <c r="A40" s="605" t="str">
        <f>'Оцене 1.'!Q3</f>
        <v>Верска настава</v>
      </c>
      <c r="B40" s="588"/>
      <c r="C40" s="561" t="s">
        <v>53</v>
      </c>
      <c r="D40" s="562"/>
      <c r="E40" s="588"/>
      <c r="F40" s="561">
        <f>COUNTIF('Оцене 1.'!$Q$39:$Q$68,C40)</f>
        <v>0</v>
      </c>
      <c r="G40" s="562"/>
      <c r="H40" s="588"/>
      <c r="M40" s="553" t="str">
        <f>'Оцене 1.'!V3</f>
        <v>Хор и оркестар</v>
      </c>
      <c r="N40" s="554"/>
      <c r="O40" s="554"/>
      <c r="P40" s="555"/>
      <c r="Q40" s="561" t="s">
        <v>53</v>
      </c>
      <c r="R40" s="562"/>
      <c r="S40" s="588"/>
      <c r="T40" s="564">
        <f>COUNTIF('Оцене 1.'!$V$39:$V$68,C40)</f>
        <v>0</v>
      </c>
      <c r="U40" s="565"/>
    </row>
    <row r="41" spans="1:21" ht="15" customHeight="1" x14ac:dyDescent="0.2">
      <c r="A41" s="606"/>
      <c r="B41" s="578"/>
      <c r="C41" s="566" t="s">
        <v>54</v>
      </c>
      <c r="D41" s="567"/>
      <c r="E41" s="578"/>
      <c r="F41" s="569">
        <f>COUNTIF('Оцене 1.'!$Q$39:$Q$68,C41)</f>
        <v>0</v>
      </c>
      <c r="G41" s="589"/>
      <c r="H41" s="570"/>
      <c r="M41" s="556"/>
      <c r="N41" s="466"/>
      <c r="O41" s="466"/>
      <c r="P41" s="557"/>
      <c r="Q41" s="566" t="s">
        <v>54</v>
      </c>
      <c r="R41" s="567"/>
      <c r="S41" s="578"/>
      <c r="T41" s="569">
        <f>COUNTIF('Оцене 1.'!$V$39:$V$68,C41)</f>
        <v>0</v>
      </c>
      <c r="U41" s="570"/>
    </row>
    <row r="42" spans="1:21" ht="15.75" customHeight="1" thickBot="1" x14ac:dyDescent="0.25">
      <c r="A42" s="607"/>
      <c r="B42" s="579"/>
      <c r="C42" s="571" t="s">
        <v>55</v>
      </c>
      <c r="D42" s="572"/>
      <c r="E42" s="579"/>
      <c r="F42" s="574">
        <f>COUNTIF('Оцене 1.'!$Q$39:$Q$68,C42)</f>
        <v>0</v>
      </c>
      <c r="G42" s="590"/>
      <c r="H42" s="575"/>
      <c r="M42" s="558"/>
      <c r="N42" s="559"/>
      <c r="O42" s="559"/>
      <c r="P42" s="560"/>
      <c r="Q42" s="571" t="s">
        <v>55</v>
      </c>
      <c r="R42" s="572"/>
      <c r="S42" s="579"/>
      <c r="T42" s="574">
        <f>COUNTIF('Оцене 1.'!$V$39:$V$68,C42)</f>
        <v>0</v>
      </c>
      <c r="U42" s="575"/>
    </row>
    <row r="43" spans="1:21" ht="15" customHeight="1" x14ac:dyDescent="0.2">
      <c r="A43" s="605" t="str">
        <f>'Оцене 1.'!R3</f>
        <v>Грађанско васпитање</v>
      </c>
      <c r="B43" s="588"/>
      <c r="C43" s="561" t="s">
        <v>53</v>
      </c>
      <c r="D43" s="562"/>
      <c r="E43" s="563"/>
      <c r="F43" s="564">
        <f>COUNTIF('Оцене 1.'!R39:R68,C43)</f>
        <v>0</v>
      </c>
      <c r="G43" s="591"/>
      <c r="H43" s="565"/>
      <c r="M43" s="553" t="str">
        <f>'Оцене 1.'!X3</f>
        <v>Свакодневни живот у прошлости</v>
      </c>
      <c r="N43" s="554"/>
      <c r="O43" s="554"/>
      <c r="P43" s="555"/>
      <c r="Q43" s="561" t="s">
        <v>53</v>
      </c>
      <c r="R43" s="562"/>
      <c r="S43" s="563"/>
      <c r="T43" s="618">
        <f>COUNTIF('Оцене 1.'!$X$39:$X$68,C43)</f>
        <v>0</v>
      </c>
      <c r="U43" s="618"/>
    </row>
    <row r="44" spans="1:21" ht="15.75" customHeight="1" x14ac:dyDescent="0.2">
      <c r="A44" s="606"/>
      <c r="B44" s="578"/>
      <c r="C44" s="566" t="s">
        <v>54</v>
      </c>
      <c r="D44" s="567"/>
      <c r="E44" s="568"/>
      <c r="F44" s="569">
        <f>COUNTIF('Оцене 1.'!R40:R69,C44)</f>
        <v>0</v>
      </c>
      <c r="G44" s="589"/>
      <c r="H44" s="570"/>
      <c r="M44" s="556"/>
      <c r="N44" s="466"/>
      <c r="O44" s="466"/>
      <c r="P44" s="557"/>
      <c r="Q44" s="566" t="s">
        <v>54</v>
      </c>
      <c r="R44" s="567"/>
      <c r="S44" s="568"/>
      <c r="T44" s="569">
        <f>COUNTIF('Оцене 1.'!$X$39:$X$68,C44)</f>
        <v>0</v>
      </c>
      <c r="U44" s="570"/>
    </row>
    <row r="45" spans="1:21" ht="16.5" customHeight="1" thickBot="1" x14ac:dyDescent="0.25">
      <c r="A45" s="607"/>
      <c r="B45" s="579"/>
      <c r="C45" s="571" t="s">
        <v>55</v>
      </c>
      <c r="D45" s="572"/>
      <c r="E45" s="573"/>
      <c r="F45" s="574">
        <f>COUNTIF('Оцене 1.'!R41:R70,C45)</f>
        <v>0</v>
      </c>
      <c r="G45" s="590"/>
      <c r="H45" s="575"/>
      <c r="M45" s="558"/>
      <c r="N45" s="559"/>
      <c r="O45" s="559"/>
      <c r="P45" s="560"/>
      <c r="Q45" s="571" t="s">
        <v>55</v>
      </c>
      <c r="R45" s="572"/>
      <c r="S45" s="573"/>
      <c r="T45" s="574">
        <f>COUNTIF('Оцене 1.'!$X$39:$X$68,C45)</f>
        <v>0</v>
      </c>
      <c r="U45" s="575"/>
    </row>
    <row r="46" spans="1:21" s="202" customFormat="1" ht="15" customHeight="1" x14ac:dyDescent="0.2">
      <c r="A46" s="205"/>
      <c r="B46" s="205"/>
      <c r="C46" s="205"/>
      <c r="D46" s="205"/>
      <c r="E46" s="205"/>
      <c r="F46" s="205"/>
      <c r="G46" s="205"/>
      <c r="H46" s="205"/>
      <c r="J46" s="278"/>
      <c r="K46" s="278"/>
      <c r="M46" s="553" t="str">
        <f>'Оцене 1.'!W3</f>
        <v>Чувари природе</v>
      </c>
      <c r="N46" s="554"/>
      <c r="O46" s="554"/>
      <c r="P46" s="555"/>
      <c r="Q46" s="561" t="s">
        <v>53</v>
      </c>
      <c r="R46" s="562"/>
      <c r="S46" s="563"/>
      <c r="T46" s="576">
        <f>COUNTIF('Оцене 1.'!$W$39:$W$68,C43)</f>
        <v>0</v>
      </c>
      <c r="U46" s="577"/>
    </row>
    <row r="47" spans="1:21" s="278" customFormat="1" ht="15" customHeight="1" x14ac:dyDescent="0.2">
      <c r="A47" s="205"/>
      <c r="B47" s="205"/>
      <c r="C47" s="205"/>
      <c r="D47" s="205"/>
      <c r="E47" s="205"/>
      <c r="F47" s="205"/>
      <c r="G47" s="205"/>
      <c r="H47" s="205"/>
      <c r="M47" s="556"/>
      <c r="N47" s="466"/>
      <c r="O47" s="466"/>
      <c r="P47" s="557"/>
      <c r="Q47" s="566" t="s">
        <v>54</v>
      </c>
      <c r="R47" s="567"/>
      <c r="S47" s="568"/>
      <c r="T47" s="569">
        <f>COUNTIF('Оцене 1.'!$W$39:$W$68,C44)</f>
        <v>0</v>
      </c>
      <c r="U47" s="570"/>
    </row>
    <row r="48" spans="1:21" s="278" customFormat="1" ht="15" customHeight="1" thickBot="1" x14ac:dyDescent="0.25">
      <c r="A48" s="205"/>
      <c r="B48" s="205"/>
      <c r="C48" s="205"/>
      <c r="D48" s="205"/>
      <c r="E48" s="205"/>
      <c r="F48" s="205"/>
      <c r="G48" s="205"/>
      <c r="H48" s="205"/>
      <c r="M48" s="558"/>
      <c r="N48" s="559"/>
      <c r="O48" s="559"/>
      <c r="P48" s="560"/>
      <c r="Q48" s="571" t="s">
        <v>55</v>
      </c>
      <c r="R48" s="572"/>
      <c r="S48" s="573"/>
      <c r="T48" s="574">
        <f>COUNTIF('Оцене 1.'!$W$39:$W$68,C45)</f>
        <v>0</v>
      </c>
      <c r="U48" s="575"/>
    </row>
    <row r="49" spans="1:21" s="278" customFormat="1" ht="16.5" customHeight="1" x14ac:dyDescent="0.2">
      <c r="A49" s="205"/>
      <c r="B49" s="205"/>
      <c r="C49" s="205"/>
      <c r="D49" s="205"/>
      <c r="E49" s="205"/>
      <c r="F49" s="205"/>
      <c r="G49" s="205"/>
      <c r="H49" s="205"/>
      <c r="M49" s="443"/>
      <c r="N49" s="443"/>
      <c r="O49" s="443"/>
      <c r="P49" s="443"/>
      <c r="Q49" s="443"/>
      <c r="R49" s="443"/>
      <c r="S49" s="443"/>
      <c r="T49" s="443"/>
      <c r="U49" s="443"/>
    </row>
    <row r="50" spans="1:21" x14ac:dyDescent="0.2">
      <c r="S50" s="619"/>
      <c r="T50" s="619"/>
      <c r="U50" s="619"/>
    </row>
    <row r="51" spans="1:21" ht="30" customHeight="1" thickBot="1" x14ac:dyDescent="0.25">
      <c r="A51" s="592" t="str">
        <f>'Оцене 1.'!A72</f>
        <v>5. РАЗРЕД</v>
      </c>
      <c r="B51" s="592"/>
      <c r="C51" s="580" t="str">
        <f>C1</f>
        <v xml:space="preserve">УСПЕХ ПО ПРЕДМЕТИМА - </v>
      </c>
      <c r="D51" s="581"/>
      <c r="E51" s="581"/>
      <c r="F51" s="581"/>
      <c r="G51" s="581"/>
      <c r="H51" s="581"/>
      <c r="I51" s="581"/>
      <c r="J51" s="581"/>
      <c r="K51" s="581"/>
      <c r="L51" s="581"/>
      <c r="M51" s="582" t="str">
        <f>M1</f>
        <v>1. полугодиште</v>
      </c>
      <c r="N51" s="583"/>
      <c r="O51" s="583"/>
      <c r="P51" s="582" t="str">
        <f>P1</f>
        <v>2018/2019.</v>
      </c>
      <c r="Q51" s="582"/>
      <c r="R51" s="582"/>
      <c r="S51" s="617" t="s">
        <v>82</v>
      </c>
      <c r="T51" s="617"/>
      <c r="U51" s="617"/>
    </row>
    <row r="52" spans="1:21" ht="145.5" customHeight="1" thickTop="1" thickBot="1" x14ac:dyDescent="0.25">
      <c r="A52" s="598" t="s">
        <v>20</v>
      </c>
      <c r="B52" s="599"/>
      <c r="C52" s="163" t="str">
        <f>'Оцене 1.'!C73</f>
        <v>Српски језик</v>
      </c>
      <c r="D52" s="140" t="str">
        <f>'Оцене 1.'!D73</f>
        <v>Српски као нематерњи језик</v>
      </c>
      <c r="E52" s="140" t="str">
        <f>'Оцене 1.'!E73</f>
        <v xml:space="preserve">Енглески </v>
      </c>
      <c r="F52" s="140" t="str">
        <f>'Оцене 1.'!F73</f>
        <v>Историја</v>
      </c>
      <c r="G52" s="140" t="str">
        <f>'Оцене 1.'!G73</f>
        <v>Географија</v>
      </c>
      <c r="H52" s="140" t="str">
        <f>'Оцене 1.'!H73</f>
        <v>Биологија</v>
      </c>
      <c r="I52" s="140" t="str">
        <f>'Оцене 1.'!I73</f>
        <v>Математика</v>
      </c>
      <c r="J52" s="140" t="str">
        <f>'Оцене 1.'!J73</f>
        <v>Информатика и рачунарство</v>
      </c>
      <c r="K52" s="140" t="str">
        <f>'Оцене 1.'!K73</f>
        <v>Техника и технологија</v>
      </c>
      <c r="L52" s="140" t="str">
        <f>'Оцене 1.'!L73</f>
        <v>Ликовна култура</v>
      </c>
      <c r="M52" s="140" t="str">
        <f>'Оцене 1.'!M73</f>
        <v>Музичка култура</v>
      </c>
      <c r="N52" s="140" t="str">
        <f>'Оцене 1.'!N73</f>
        <v>Физичко и здр. васпитање</v>
      </c>
      <c r="O52" s="140" t="str">
        <f>'Оцене 1.'!O73</f>
        <v xml:space="preserve">Физика </v>
      </c>
      <c r="P52" s="140" t="str">
        <f>'Оцене 1.'!P73</f>
        <v>Хемија</v>
      </c>
      <c r="Q52" s="140" t="str">
        <f>'Оцене 1.'!S73</f>
        <v>Немачки језик</v>
      </c>
      <c r="R52" s="140" t="str">
        <f>'Оцене 1.'!T73</f>
        <v>Француски језик</v>
      </c>
      <c r="S52" s="140" t="str">
        <f>'Оцене 1.'!U73</f>
        <v>Матерњи јез. са ел. нац. култ.</v>
      </c>
      <c r="T52" s="17" t="str">
        <f>'Оцене 1.'!Y73</f>
        <v>Владање</v>
      </c>
      <c r="U52" s="135" t="s">
        <v>37</v>
      </c>
    </row>
    <row r="53" spans="1:21" ht="13.5" thickTop="1" x14ac:dyDescent="0.2">
      <c r="A53" s="21" t="s">
        <v>10</v>
      </c>
      <c r="B53" s="22">
        <v>5</v>
      </c>
      <c r="C53" s="152">
        <f>COUNTIF('Оцене 1.'!C$74:C$103,$B53)</f>
        <v>0</v>
      </c>
      <c r="D53" s="24">
        <f>COUNTIF('Оцене 1.'!D$74:D$103,$B53)</f>
        <v>0</v>
      </c>
      <c r="E53" s="24">
        <f>COUNTIF('Оцене 1.'!E$74:E$103,$B53)</f>
        <v>0</v>
      </c>
      <c r="F53" s="24">
        <f>COUNTIF('Оцене 1.'!F$74:F$103,$B53)</f>
        <v>0</v>
      </c>
      <c r="G53" s="24">
        <f>COUNTIF('Оцене 1.'!G$74:G$103,$B53)</f>
        <v>0</v>
      </c>
      <c r="H53" s="24">
        <f>COUNTIF('Оцене 1.'!H$74:H$103,$B53)</f>
        <v>0</v>
      </c>
      <c r="I53" s="24">
        <f>COUNTIF('Оцене 1.'!I$74:I$103,$B53)</f>
        <v>0</v>
      </c>
      <c r="J53" s="24">
        <f>COUNTIF('Оцене 1.'!J$74:J$103,$B53)</f>
        <v>0</v>
      </c>
      <c r="K53" s="24">
        <f>COUNTIF('Оцене 1.'!K$74:K$103,$B53)</f>
        <v>0</v>
      </c>
      <c r="L53" s="24">
        <f>COUNTIF('Оцене 1.'!L$74:L$103,$B53)</f>
        <v>0</v>
      </c>
      <c r="M53" s="24">
        <f>COUNTIF('Оцене 1.'!M$74:M$103,$B53)</f>
        <v>0</v>
      </c>
      <c r="N53" s="24">
        <f>COUNTIF('Оцене 1.'!N$74:N$103,$B53)</f>
        <v>0</v>
      </c>
      <c r="O53" s="24">
        <f>COUNTIF('Оцене 1.'!O$74:O$103,$B53)</f>
        <v>0</v>
      </c>
      <c r="P53" s="24">
        <f>COUNTIF('Оцене 1.'!P$74:P$103,$B53)</f>
        <v>0</v>
      </c>
      <c r="Q53" s="24">
        <f>COUNTIF('Оцене 1.'!S$74:S$103,$B53)</f>
        <v>0</v>
      </c>
      <c r="R53" s="24">
        <f>COUNTIF('Оцене 1.'!T$74:T$103,$B53)</f>
        <v>0</v>
      </c>
      <c r="S53" s="24">
        <f>COUNTIF('Оцене 1.'!U$74:U$103,$B53)</f>
        <v>0</v>
      </c>
      <c r="T53" s="146">
        <f>COUNTIF('Оцене 1.'!Y$74:Y$103,$B53)</f>
        <v>0</v>
      </c>
      <c r="U53" s="148">
        <f t="shared" ref="U53:U60" si="6">SUM(C53:R53)</f>
        <v>0</v>
      </c>
    </row>
    <row r="54" spans="1:21" x14ac:dyDescent="0.2">
      <c r="A54" s="26" t="s">
        <v>11</v>
      </c>
      <c r="B54" s="27">
        <v>4</v>
      </c>
      <c r="C54" s="153">
        <f>COUNTIF('Оцене 1.'!C$74:C$103,$B54)</f>
        <v>0</v>
      </c>
      <c r="D54" s="29">
        <f>COUNTIF('Оцене 1.'!D$74:D$103,$B54)</f>
        <v>0</v>
      </c>
      <c r="E54" s="29">
        <f>COUNTIF('Оцене 1.'!E$74:E$103,$B54)</f>
        <v>0</v>
      </c>
      <c r="F54" s="29">
        <f>COUNTIF('Оцене 1.'!F$74:F$103,$B54)</f>
        <v>0</v>
      </c>
      <c r="G54" s="29">
        <f>COUNTIF('Оцене 1.'!G$74:G$103,$B54)</f>
        <v>0</v>
      </c>
      <c r="H54" s="29">
        <f>COUNTIF('Оцене 1.'!H$74:H$103,$B54)</f>
        <v>0</v>
      </c>
      <c r="I54" s="29">
        <f>COUNTIF('Оцене 1.'!I$74:I$103,$B54)</f>
        <v>0</v>
      </c>
      <c r="J54" s="29">
        <f>COUNTIF('Оцене 1.'!J$74:J$103,$B54)</f>
        <v>0</v>
      </c>
      <c r="K54" s="29">
        <f>COUNTIF('Оцене 1.'!K$74:K$103,$B54)</f>
        <v>0</v>
      </c>
      <c r="L54" s="29">
        <f>COUNTIF('Оцене 1.'!L$74:L$103,$B54)</f>
        <v>0</v>
      </c>
      <c r="M54" s="29">
        <f>COUNTIF('Оцене 1.'!M$74:M$103,$B54)</f>
        <v>0</v>
      </c>
      <c r="N54" s="29">
        <f>COUNTIF('Оцене 1.'!N$74:N$103,$B54)</f>
        <v>0</v>
      </c>
      <c r="O54" s="29">
        <f>COUNTIF('Оцене 1.'!O$74:O$103,$B54)</f>
        <v>0</v>
      </c>
      <c r="P54" s="29">
        <f>COUNTIF('Оцене 1.'!P$74:P$103,$B54)</f>
        <v>0</v>
      </c>
      <c r="Q54" s="29">
        <f>COUNTIF('Оцене 1.'!S$74:S$103,$B54)</f>
        <v>0</v>
      </c>
      <c r="R54" s="29">
        <f>COUNTIF('Оцене 1.'!T$74:T$103,$B54)</f>
        <v>0</v>
      </c>
      <c r="S54" s="29">
        <f>COUNTIF('Оцене 1.'!U$74:U$103,$B54)</f>
        <v>0</v>
      </c>
      <c r="T54" s="147">
        <f>COUNTIF('Оцене 1.'!Y$74:Y$103,$B54)</f>
        <v>0</v>
      </c>
      <c r="U54" s="134">
        <f t="shared" si="6"/>
        <v>0</v>
      </c>
    </row>
    <row r="55" spans="1:21" x14ac:dyDescent="0.2">
      <c r="A55" s="30" t="s">
        <v>9</v>
      </c>
      <c r="B55" s="27">
        <v>3</v>
      </c>
      <c r="C55" s="153">
        <f>COUNTIF('Оцене 1.'!C$74:C$103,$B55)</f>
        <v>0</v>
      </c>
      <c r="D55" s="29">
        <f>COUNTIF('Оцене 1.'!D$74:D$103,$B55)</f>
        <v>0</v>
      </c>
      <c r="E55" s="29">
        <f>COUNTIF('Оцене 1.'!E$74:E$103,$B55)</f>
        <v>0</v>
      </c>
      <c r="F55" s="29">
        <f>COUNTIF('Оцене 1.'!F$74:F$103,$B55)</f>
        <v>0</v>
      </c>
      <c r="G55" s="29">
        <f>COUNTIF('Оцене 1.'!G$74:G$103,$B55)</f>
        <v>0</v>
      </c>
      <c r="H55" s="29">
        <f>COUNTIF('Оцене 1.'!H$74:H$103,$B55)</f>
        <v>0</v>
      </c>
      <c r="I55" s="29">
        <f>COUNTIF('Оцене 1.'!I$74:I$103,$B55)</f>
        <v>0</v>
      </c>
      <c r="J55" s="29">
        <f>COUNTIF('Оцене 1.'!J$74:J$103,$B55)</f>
        <v>0</v>
      </c>
      <c r="K55" s="29">
        <f>COUNTIF('Оцене 1.'!K$74:K$103,$B55)</f>
        <v>0</v>
      </c>
      <c r="L55" s="29">
        <f>COUNTIF('Оцене 1.'!L$74:L$103,$B55)</f>
        <v>0</v>
      </c>
      <c r="M55" s="29">
        <f>COUNTIF('Оцене 1.'!M$74:M$103,$B55)</f>
        <v>0</v>
      </c>
      <c r="N55" s="29">
        <f>COUNTIF('Оцене 1.'!N$74:N$103,$B55)</f>
        <v>0</v>
      </c>
      <c r="O55" s="29">
        <f>COUNTIF('Оцене 1.'!O$74:O$103,$B55)</f>
        <v>0</v>
      </c>
      <c r="P55" s="29">
        <f>COUNTIF('Оцене 1.'!P$74:P$103,$B55)</f>
        <v>0</v>
      </c>
      <c r="Q55" s="29">
        <f>COUNTIF('Оцене 1.'!S$74:S$103,$B55)</f>
        <v>0</v>
      </c>
      <c r="R55" s="29">
        <f>COUNTIF('Оцене 1.'!T$74:T$103,$B55)</f>
        <v>0</v>
      </c>
      <c r="S55" s="29">
        <f>COUNTIF('Оцене 1.'!U$74:U$103,$B55)</f>
        <v>0</v>
      </c>
      <c r="T55" s="147">
        <f>COUNTIF('Оцене 1.'!Y$74:Y$103,$B55)</f>
        <v>0</v>
      </c>
      <c r="U55" s="134">
        <f t="shared" si="6"/>
        <v>0</v>
      </c>
    </row>
    <row r="56" spans="1:21" ht="13.5" thickBot="1" x14ac:dyDescent="0.25">
      <c r="A56" s="31" t="s">
        <v>12</v>
      </c>
      <c r="B56" s="32">
        <v>2</v>
      </c>
      <c r="C56" s="153">
        <f>COUNTIF('Оцене 1.'!C$74:C$103,$B56)</f>
        <v>0</v>
      </c>
      <c r="D56" s="33">
        <f>COUNTIF('Оцене 1.'!D$74:D$103,$B56)</f>
        <v>0</v>
      </c>
      <c r="E56" s="33">
        <f>COUNTIF('Оцене 1.'!E$74:E$103,$B56)</f>
        <v>0</v>
      </c>
      <c r="F56" s="33">
        <f>COUNTIF('Оцене 1.'!F$74:F$103,$B56)</f>
        <v>0</v>
      </c>
      <c r="G56" s="33">
        <f>COUNTIF('Оцене 1.'!G$74:G$103,$B56)</f>
        <v>0</v>
      </c>
      <c r="H56" s="33">
        <f>COUNTIF('Оцене 1.'!H$74:H$103,$B56)</f>
        <v>0</v>
      </c>
      <c r="I56" s="33">
        <f>COUNTIF('Оцене 1.'!I$74:I$103,$B56)</f>
        <v>0</v>
      </c>
      <c r="J56" s="33">
        <f>COUNTIF('Оцене 1.'!J$74:J$103,$B56)</f>
        <v>0</v>
      </c>
      <c r="K56" s="33">
        <f>COUNTIF('Оцене 1.'!K$74:K$103,$B56)</f>
        <v>0</v>
      </c>
      <c r="L56" s="33">
        <f>COUNTIF('Оцене 1.'!L$74:L$103,$B56)</f>
        <v>0</v>
      </c>
      <c r="M56" s="33">
        <f>COUNTIF('Оцене 1.'!M$74:M$103,$B56)</f>
        <v>0</v>
      </c>
      <c r="N56" s="33">
        <f>COUNTIF('Оцене 1.'!N$74:N$103,$B56)</f>
        <v>0</v>
      </c>
      <c r="O56" s="33">
        <f>COUNTIF('Оцене 1.'!O$74:O$103,$B56)</f>
        <v>0</v>
      </c>
      <c r="P56" s="33">
        <f>COUNTIF('Оцене 1.'!P$74:P$103,$B56)</f>
        <v>0</v>
      </c>
      <c r="Q56" s="33">
        <f>COUNTIF('Оцене 1.'!S$74:S$103,$B56)</f>
        <v>0</v>
      </c>
      <c r="R56" s="33">
        <f>COUNTIF('Оцене 1.'!T$74:T$103,$B56)</f>
        <v>0</v>
      </c>
      <c r="S56" s="33">
        <f>COUNTIF('Оцене 1.'!U$74:U$103,$B56)</f>
        <v>0</v>
      </c>
      <c r="T56" s="147">
        <f>COUNTIF('Оцене 1.'!Y$74:Y$103,$B56)</f>
        <v>0</v>
      </c>
      <c r="U56" s="149">
        <f t="shared" si="6"/>
        <v>0</v>
      </c>
    </row>
    <row r="57" spans="1:21" ht="14.25" thickTop="1" thickBot="1" x14ac:dyDescent="0.25">
      <c r="A57" s="600" t="s">
        <v>33</v>
      </c>
      <c r="B57" s="601"/>
      <c r="C57" s="34">
        <f>SUM(C53:C56)</f>
        <v>0</v>
      </c>
      <c r="D57" s="35">
        <f t="shared" ref="D57:T57" si="7">SUM(D53:D56)</f>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136">
        <f t="shared" si="6"/>
        <v>0</v>
      </c>
    </row>
    <row r="58" spans="1:21" ht="13.5" thickTop="1" x14ac:dyDescent="0.2">
      <c r="A58" s="37" t="s">
        <v>13</v>
      </c>
      <c r="B58" s="38">
        <v>1</v>
      </c>
      <c r="C58" s="150">
        <f>COUNTIF('Оцене 1.'!C$74:C$103,$B58)</f>
        <v>0</v>
      </c>
      <c r="D58" s="167">
        <f>COUNTIF('Оцене 1.'!D$74:D$103,$B58)</f>
        <v>0</v>
      </c>
      <c r="E58" s="167">
        <f>COUNTIF('Оцене 1.'!E$74:E$103,$B58)</f>
        <v>0</v>
      </c>
      <c r="F58" s="167">
        <f>COUNTIF('Оцене 1.'!F$74:F$103,$B58)</f>
        <v>0</v>
      </c>
      <c r="G58" s="167">
        <f>COUNTIF('Оцене 1.'!G$74:G$103,$B58)</f>
        <v>0</v>
      </c>
      <c r="H58" s="167">
        <f>COUNTIF('Оцене 1.'!H$74:H$103,$B58)</f>
        <v>0</v>
      </c>
      <c r="I58" s="167">
        <f>COUNTIF('Оцене 1.'!I$74:I$103,$B58)</f>
        <v>0</v>
      </c>
      <c r="J58" s="167">
        <f>COUNTIF('Оцене 1.'!J$74:J$103,$B58)</f>
        <v>0</v>
      </c>
      <c r="K58" s="167">
        <f>COUNTIF('Оцене 1.'!K$74:K$103,$B58)</f>
        <v>0</v>
      </c>
      <c r="L58" s="167">
        <f>COUNTIF('Оцене 1.'!L$74:L$103,$B58)</f>
        <v>0</v>
      </c>
      <c r="M58" s="167">
        <f>COUNTIF('Оцене 1.'!M$74:M$103,$B58)</f>
        <v>0</v>
      </c>
      <c r="N58" s="167">
        <f>COUNTIF('Оцене 1.'!N$74:N$103,$B58)</f>
        <v>0</v>
      </c>
      <c r="O58" s="167">
        <f>COUNTIF('Оцене 1.'!O$74:O$103,$B58)</f>
        <v>0</v>
      </c>
      <c r="P58" s="167">
        <f>COUNTIF('Оцене 1.'!P$74:P$103,$B58)</f>
        <v>0</v>
      </c>
      <c r="Q58" s="167">
        <f>COUNTIF('Оцене 1.'!S$74:S$103,$B58)</f>
        <v>0</v>
      </c>
      <c r="R58" s="167">
        <f>COUNTIF('Оцене 1.'!T$74:T$103,$B58)</f>
        <v>0</v>
      </c>
      <c r="S58" s="167">
        <f>COUNTIF('Оцене 1.'!U$74:U$103,$B58)</f>
        <v>0</v>
      </c>
      <c r="T58" s="166">
        <f>COUNTIF('Оцене 1.'!Y$74:Y$103,$B58)</f>
        <v>0</v>
      </c>
      <c r="U58" s="134">
        <f t="shared" si="6"/>
        <v>0</v>
      </c>
    </row>
    <row r="59" spans="1:21" ht="13.5" thickBot="1" x14ac:dyDescent="0.25">
      <c r="A59" s="41" t="s">
        <v>14</v>
      </c>
      <c r="B59" s="42">
        <v>0</v>
      </c>
      <c r="C59" s="151">
        <f>COUNTIF('Оцене 1.'!C$74:C$103,$B59)</f>
        <v>0</v>
      </c>
      <c r="D59" s="44">
        <f>COUNTIF('Оцене 1.'!D$74:D$103,$B59)</f>
        <v>0</v>
      </c>
      <c r="E59" s="44">
        <f>COUNTIF('Оцене 1.'!E$74:E$103,$B59)</f>
        <v>0</v>
      </c>
      <c r="F59" s="44">
        <f>COUNTIF('Оцене 1.'!F$74:F$103,$B59)</f>
        <v>0</v>
      </c>
      <c r="G59" s="44">
        <f>COUNTIF('Оцене 1.'!G$74:G$103,$B59)</f>
        <v>0</v>
      </c>
      <c r="H59" s="44">
        <f>COUNTIF('Оцене 1.'!H$74:H$103,$B59)</f>
        <v>0</v>
      </c>
      <c r="I59" s="44">
        <f>COUNTIF('Оцене 1.'!I$74:I$103,$B59)</f>
        <v>0</v>
      </c>
      <c r="J59" s="44">
        <f>COUNTIF('Оцене 1.'!J$74:J$103,$B59)</f>
        <v>0</v>
      </c>
      <c r="K59" s="44">
        <f>COUNTIF('Оцене 1.'!K$74:K$103,$B59)</f>
        <v>0</v>
      </c>
      <c r="L59" s="44">
        <f>COUNTIF('Оцене 1.'!L$74:L$103,$B59)</f>
        <v>0</v>
      </c>
      <c r="M59" s="44">
        <f>COUNTIF('Оцене 1.'!M$74:M$103,$B59)</f>
        <v>0</v>
      </c>
      <c r="N59" s="44">
        <f>COUNTIF('Оцене 1.'!N$74:N$103,$B59)</f>
        <v>0</v>
      </c>
      <c r="O59" s="44">
        <f>COUNTIF('Оцене 1.'!O$74:O$103,$B59)</f>
        <v>0</v>
      </c>
      <c r="P59" s="44">
        <f>COUNTIF('Оцене 1.'!P$74:P$103,$B59)</f>
        <v>0</v>
      </c>
      <c r="Q59" s="44">
        <f>COUNTIF('Оцене 1.'!S$74:S$103,$B59)</f>
        <v>0</v>
      </c>
      <c r="R59" s="44">
        <f>COUNTIF('Оцене 1.'!T$74:T$103,$B59)</f>
        <v>0</v>
      </c>
      <c r="S59" s="44">
        <f>COUNTIF('Оцене 1.'!U$74:U$103,$B59)</f>
        <v>0</v>
      </c>
      <c r="T59" s="42">
        <f>COUNTIF('Оцене 1.'!Y$74:Y$103,$B59)</f>
        <v>0</v>
      </c>
      <c r="U59" s="134">
        <f t="shared" si="6"/>
        <v>0</v>
      </c>
    </row>
    <row r="60" spans="1:21" ht="14.25" thickTop="1" thickBot="1" x14ac:dyDescent="0.25">
      <c r="A60" s="602" t="s">
        <v>34</v>
      </c>
      <c r="B60" s="603"/>
      <c r="C60" s="45">
        <f>SUM(C57:C59)</f>
        <v>0</v>
      </c>
      <c r="D60" s="46">
        <f t="shared" ref="D60:T60" si="8">SUM(D57:D59)</f>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145">
        <f t="shared" si="8"/>
        <v>0</v>
      </c>
      <c r="U60" s="136">
        <f t="shared" si="6"/>
        <v>0</v>
      </c>
    </row>
    <row r="61" spans="1:21" ht="14.25" thickTop="1" thickBot="1" x14ac:dyDescent="0.25">
      <c r="A61" s="600" t="s">
        <v>35</v>
      </c>
      <c r="B61" s="601"/>
      <c r="C61" s="47" t="e">
        <f>SUM('Оцене 1.'!C74:C103)/SUM(C57:C58)</f>
        <v>#DIV/0!</v>
      </c>
      <c r="D61" s="47" t="e">
        <f>SUM('Оцене 1.'!D74:D103)/SUM(D57:D58)</f>
        <v>#DIV/0!</v>
      </c>
      <c r="E61" s="47" t="e">
        <f>SUM('Оцене 1.'!E74:E103)/SUM(E57:E58)</f>
        <v>#DIV/0!</v>
      </c>
      <c r="F61" s="47" t="e">
        <f>SUM('Оцене 1.'!F74:F103)/SUM(F57:F58)</f>
        <v>#DIV/0!</v>
      </c>
      <c r="G61" s="47" t="e">
        <f>SUM('Оцене 1.'!G74:G103)/SUM(G57:G58)</f>
        <v>#DIV/0!</v>
      </c>
      <c r="H61" s="47" t="e">
        <f>SUM('Оцене 1.'!H74:H103)/SUM(H57:H58)</f>
        <v>#DIV/0!</v>
      </c>
      <c r="I61" s="47" t="e">
        <f>SUM('Оцене 1.'!I74:I103)/SUM(I57:I58)</f>
        <v>#DIV/0!</v>
      </c>
      <c r="J61" s="47" t="e">
        <f>SUM('Оцене 1.'!J74:J103)/SUM(J57:J58)</f>
        <v>#DIV/0!</v>
      </c>
      <c r="K61" s="47" t="e">
        <f>SUM('Оцене 1.'!K74:K103)/SUM(K57:K58)</f>
        <v>#DIV/0!</v>
      </c>
      <c r="L61" s="47" t="e">
        <f>SUM('Оцене 1.'!L74:L103)/SUM(L57:L58)</f>
        <v>#DIV/0!</v>
      </c>
      <c r="M61" s="47" t="e">
        <f>SUM('Оцене 1.'!M74:M103)/SUM(M57:M58)</f>
        <v>#DIV/0!</v>
      </c>
      <c r="N61" s="47" t="e">
        <f>SUM('Оцене 1.'!N74:N103)/SUM(N57:N58)</f>
        <v>#DIV/0!</v>
      </c>
      <c r="O61" s="47" t="e">
        <f>SUM('Оцене 1.'!O74:O103)/SUM(O57:O58)</f>
        <v>#DIV/0!</v>
      </c>
      <c r="P61" s="47" t="e">
        <f>SUM('Оцене 1.'!P74:P103)/SUM(P57:P58)</f>
        <v>#DIV/0!</v>
      </c>
      <c r="Q61" s="47" t="e">
        <f>SUM('Оцене 1.'!S74:S103)/SUM(Q57:Q58)</f>
        <v>#DIV/0!</v>
      </c>
      <c r="R61" s="47" t="e">
        <f>SUM('Оцене 1.'!T74:T103)/SUM(R57:R58)</f>
        <v>#DIV/0!</v>
      </c>
      <c r="S61" s="47" t="e">
        <f>SUM('Оцене 1.'!S74:S103)/SUM(S57:S58)</f>
        <v>#DIV/0!</v>
      </c>
      <c r="T61" s="132" t="e">
        <f>SUM('Оцене 1.'!Y74:Y103)/SUM(T57:T58)</f>
        <v>#DIV/0!</v>
      </c>
      <c r="U61" s="137" t="e">
        <f>(U53*B53+U54*B54+U55*B55+U56*B56+U58*B58)/(U57+U58)</f>
        <v>#DIV/0!</v>
      </c>
    </row>
    <row r="62" spans="1:21" ht="13.5" thickTop="1" x14ac:dyDescent="0.2">
      <c r="A62" s="25"/>
      <c r="B62" s="25"/>
      <c r="C62" s="15"/>
      <c r="D62" s="15"/>
      <c r="E62" s="15"/>
      <c r="F62" s="15"/>
      <c r="G62" s="15"/>
      <c r="H62" s="15"/>
      <c r="I62" s="15"/>
      <c r="J62" s="15"/>
      <c r="K62" s="15"/>
      <c r="L62" s="15"/>
      <c r="M62" s="25"/>
      <c r="N62" s="25"/>
      <c r="O62" s="25"/>
      <c r="P62" s="25"/>
      <c r="Q62" s="25"/>
      <c r="R62" s="25"/>
      <c r="S62" s="25"/>
      <c r="T62" s="25"/>
      <c r="U62" s="133"/>
    </row>
    <row r="63" spans="1:21" ht="13.5" thickBot="1" x14ac:dyDescent="0.25">
      <c r="A63" s="2"/>
      <c r="B63" s="2"/>
      <c r="M63" s="2"/>
      <c r="N63" s="2"/>
      <c r="O63" s="2"/>
      <c r="P63" s="2"/>
      <c r="Q63" s="2"/>
      <c r="R63" s="2"/>
      <c r="S63" s="2"/>
      <c r="T63" s="2"/>
      <c r="U63" s="2"/>
    </row>
    <row r="64" spans="1:21" ht="25.5" customHeight="1" thickBot="1" x14ac:dyDescent="0.25">
      <c r="A64" s="604" t="s">
        <v>70</v>
      </c>
      <c r="B64" s="586"/>
      <c r="C64" s="584" t="s">
        <v>72</v>
      </c>
      <c r="D64" s="585"/>
      <c r="E64" s="586"/>
      <c r="F64" s="587" t="s">
        <v>71</v>
      </c>
      <c r="G64" s="585"/>
      <c r="H64" s="586"/>
      <c r="M64" s="609" t="s">
        <v>99</v>
      </c>
      <c r="N64" s="623"/>
      <c r="O64" s="623"/>
      <c r="P64" s="624"/>
      <c r="Q64" s="622" t="s">
        <v>98</v>
      </c>
      <c r="R64" s="612"/>
      <c r="S64" s="613"/>
      <c r="T64" s="620" t="s">
        <v>15</v>
      </c>
      <c r="U64" s="621"/>
    </row>
    <row r="65" spans="1:21" ht="15.75" customHeight="1" x14ac:dyDescent="0.2">
      <c r="A65" s="605" t="str">
        <f>'Оцене 1.'!Q3</f>
        <v>Верска настава</v>
      </c>
      <c r="B65" s="588"/>
      <c r="C65" s="561" t="s">
        <v>53</v>
      </c>
      <c r="D65" s="562"/>
      <c r="E65" s="588"/>
      <c r="F65" s="561">
        <f>COUNTIF('Оцене 1.'!$Q$74:$Q$103,C65)</f>
        <v>0</v>
      </c>
      <c r="G65" s="562"/>
      <c r="H65" s="588"/>
      <c r="M65" s="553" t="str">
        <f>'Оцене 1.'!V3</f>
        <v>Хор и оркестар</v>
      </c>
      <c r="N65" s="554"/>
      <c r="O65" s="554"/>
      <c r="P65" s="555"/>
      <c r="Q65" s="561" t="s">
        <v>53</v>
      </c>
      <c r="R65" s="562"/>
      <c r="S65" s="588"/>
      <c r="T65" s="564">
        <f>COUNTIF('Оцене 1.'!$V$74:$V$103,C65)</f>
        <v>0</v>
      </c>
      <c r="U65" s="565"/>
    </row>
    <row r="66" spans="1:21" ht="15.75" customHeight="1" x14ac:dyDescent="0.2">
      <c r="A66" s="606"/>
      <c r="B66" s="578"/>
      <c r="C66" s="566" t="s">
        <v>54</v>
      </c>
      <c r="D66" s="567"/>
      <c r="E66" s="578"/>
      <c r="F66" s="569">
        <f>COUNTIF('Оцене 1.'!$Q$74:$Q$103,C66)</f>
        <v>0</v>
      </c>
      <c r="G66" s="589"/>
      <c r="H66" s="570"/>
      <c r="M66" s="556"/>
      <c r="N66" s="466"/>
      <c r="O66" s="466"/>
      <c r="P66" s="557"/>
      <c r="Q66" s="566" t="s">
        <v>54</v>
      </c>
      <c r="R66" s="567"/>
      <c r="S66" s="578"/>
      <c r="T66" s="569">
        <f>COUNTIF('Оцене 1.'!$V$74:$V$103,C66)</f>
        <v>0</v>
      </c>
      <c r="U66" s="570"/>
    </row>
    <row r="67" spans="1:21" ht="17.25" customHeight="1" thickBot="1" x14ac:dyDescent="0.25">
      <c r="A67" s="607"/>
      <c r="B67" s="579"/>
      <c r="C67" s="571" t="s">
        <v>55</v>
      </c>
      <c r="D67" s="572"/>
      <c r="E67" s="579"/>
      <c r="F67" s="574">
        <f>COUNTIF('Оцене 1.'!$Q$74:$Q$103,C67)</f>
        <v>0</v>
      </c>
      <c r="G67" s="590"/>
      <c r="H67" s="575"/>
      <c r="M67" s="558"/>
      <c r="N67" s="559"/>
      <c r="O67" s="559"/>
      <c r="P67" s="560"/>
      <c r="Q67" s="571" t="s">
        <v>55</v>
      </c>
      <c r="R67" s="572"/>
      <c r="S67" s="579"/>
      <c r="T67" s="574">
        <f>COUNTIF('Оцене 1.'!$V$74:$V$103,C67)</f>
        <v>0</v>
      </c>
      <c r="U67" s="575"/>
    </row>
    <row r="68" spans="1:21" ht="15.75" customHeight="1" x14ac:dyDescent="0.2">
      <c r="A68" s="605" t="str">
        <f>'Оцене 1.'!R3</f>
        <v>Грађанско васпитање</v>
      </c>
      <c r="B68" s="588"/>
      <c r="C68" s="561" t="s">
        <v>53</v>
      </c>
      <c r="D68" s="562"/>
      <c r="E68" s="563"/>
      <c r="F68" s="614">
        <f>COUNTIF('Оцене 1.'!R74:R103,C68)</f>
        <v>0</v>
      </c>
      <c r="G68" s="615"/>
      <c r="H68" s="616"/>
      <c r="M68" s="553" t="str">
        <f>'Оцене 1.'!X3</f>
        <v>Свакодневни живот у прошлости</v>
      </c>
      <c r="N68" s="554"/>
      <c r="O68" s="554"/>
      <c r="P68" s="555"/>
      <c r="Q68" s="561" t="s">
        <v>53</v>
      </c>
      <c r="R68" s="562"/>
      <c r="S68" s="563"/>
      <c r="T68" s="618">
        <f>COUNTIF('Оцене 1.'!$X$74:$X$103,C68)</f>
        <v>0</v>
      </c>
      <c r="U68" s="618"/>
    </row>
    <row r="69" spans="1:21" ht="15.75" customHeight="1" x14ac:dyDescent="0.2">
      <c r="A69" s="606"/>
      <c r="B69" s="578"/>
      <c r="C69" s="566" t="s">
        <v>54</v>
      </c>
      <c r="D69" s="567"/>
      <c r="E69" s="568"/>
      <c r="F69" s="569">
        <f>COUNTIF('Оцене 1.'!R75:R104,C69)</f>
        <v>0</v>
      </c>
      <c r="G69" s="589"/>
      <c r="H69" s="570"/>
      <c r="M69" s="556"/>
      <c r="N69" s="466"/>
      <c r="O69" s="466"/>
      <c r="P69" s="557"/>
      <c r="Q69" s="566" t="s">
        <v>54</v>
      </c>
      <c r="R69" s="567"/>
      <c r="S69" s="568"/>
      <c r="T69" s="569">
        <f>COUNTIF('Оцене 1.'!$X$74:$X$103,C69)</f>
        <v>0</v>
      </c>
      <c r="U69" s="570"/>
    </row>
    <row r="70" spans="1:21" ht="18" customHeight="1" thickBot="1" x14ac:dyDescent="0.25">
      <c r="A70" s="607"/>
      <c r="B70" s="579"/>
      <c r="C70" s="571" t="s">
        <v>55</v>
      </c>
      <c r="D70" s="572"/>
      <c r="E70" s="573"/>
      <c r="F70" s="574">
        <f>COUNTIF('Оцене 1.'!R76:R105,C70)</f>
        <v>0</v>
      </c>
      <c r="G70" s="590"/>
      <c r="H70" s="575"/>
      <c r="M70" s="558"/>
      <c r="N70" s="559"/>
      <c r="O70" s="559"/>
      <c r="P70" s="560"/>
      <c r="Q70" s="571" t="s">
        <v>55</v>
      </c>
      <c r="R70" s="572"/>
      <c r="S70" s="573"/>
      <c r="T70" s="574">
        <f>COUNTIF('Оцене 1.'!$X$74:$X$103,C70)</f>
        <v>0</v>
      </c>
      <c r="U70" s="575"/>
    </row>
    <row r="71" spans="1:21" s="202" customFormat="1" ht="16.5" customHeight="1" x14ac:dyDescent="0.2">
      <c r="A71" s="205"/>
      <c r="B71" s="205"/>
      <c r="C71" s="205"/>
      <c r="D71" s="205"/>
      <c r="E71" s="205"/>
      <c r="F71" s="205"/>
      <c r="G71" s="205"/>
      <c r="H71" s="205"/>
      <c r="J71" s="278"/>
      <c r="K71" s="278"/>
      <c r="M71" s="553" t="str">
        <f>'Оцене 1.'!W3</f>
        <v>Чувари природе</v>
      </c>
      <c r="N71" s="554"/>
      <c r="O71" s="554"/>
      <c r="P71" s="555"/>
      <c r="Q71" s="561" t="s">
        <v>53</v>
      </c>
      <c r="R71" s="562"/>
      <c r="S71" s="563"/>
      <c r="T71" s="576">
        <f>COUNTIF('Оцене 1.'!$W$74:$W$103,C68)</f>
        <v>0</v>
      </c>
      <c r="U71" s="577"/>
    </row>
    <row r="72" spans="1:21" s="278" customFormat="1" ht="16.5" customHeight="1" x14ac:dyDescent="0.2">
      <c r="A72" s="205"/>
      <c r="B72" s="205"/>
      <c r="C72" s="205"/>
      <c r="D72" s="205"/>
      <c r="E72" s="205"/>
      <c r="F72" s="205"/>
      <c r="G72" s="205"/>
      <c r="H72" s="205"/>
      <c r="M72" s="556"/>
      <c r="N72" s="466"/>
      <c r="O72" s="466"/>
      <c r="P72" s="557"/>
      <c r="Q72" s="566" t="s">
        <v>54</v>
      </c>
      <c r="R72" s="567"/>
      <c r="S72" s="568"/>
      <c r="T72" s="569">
        <f>COUNTIF('Оцене 1.'!$W$74:$W$103,C69)</f>
        <v>0</v>
      </c>
      <c r="U72" s="570"/>
    </row>
    <row r="73" spans="1:21" s="278" customFormat="1" ht="16.5" customHeight="1" thickBot="1" x14ac:dyDescent="0.25">
      <c r="A73" s="205"/>
      <c r="B73" s="205"/>
      <c r="C73" s="205"/>
      <c r="D73" s="205"/>
      <c r="E73" s="205"/>
      <c r="F73" s="205"/>
      <c r="G73" s="205"/>
      <c r="H73" s="205"/>
      <c r="M73" s="558"/>
      <c r="N73" s="559"/>
      <c r="O73" s="559"/>
      <c r="P73" s="560"/>
      <c r="Q73" s="571" t="s">
        <v>55</v>
      </c>
      <c r="R73" s="572"/>
      <c r="S73" s="573"/>
      <c r="T73" s="574">
        <f>COUNTIF('Оцене 1.'!$W$74:$W$103,C70)</f>
        <v>0</v>
      </c>
      <c r="U73" s="575"/>
    </row>
    <row r="74" spans="1:21" s="278" customFormat="1" ht="18" customHeight="1" x14ac:dyDescent="0.2">
      <c r="A74" s="205"/>
      <c r="B74" s="205"/>
      <c r="C74" s="205"/>
      <c r="D74" s="205"/>
      <c r="E74" s="205"/>
      <c r="F74" s="205"/>
      <c r="G74" s="205"/>
      <c r="H74" s="205"/>
      <c r="M74" s="443"/>
      <c r="N74" s="443"/>
      <c r="O74" s="443"/>
      <c r="P74" s="443"/>
      <c r="Q74" s="443"/>
      <c r="R74" s="443"/>
      <c r="S74" s="443"/>
      <c r="T74" s="443"/>
      <c r="U74" s="443"/>
    </row>
    <row r="75" spans="1:21" x14ac:dyDescent="0.2">
      <c r="S75" s="619"/>
      <c r="T75" s="619"/>
      <c r="U75" s="619"/>
    </row>
    <row r="76" spans="1:21" ht="29.25" customHeight="1" thickBot="1" x14ac:dyDescent="0.25">
      <c r="A76" s="592" t="str">
        <f>'Оцене 1.'!A2</f>
        <v>5. РАЗРЕД</v>
      </c>
      <c r="B76" s="592"/>
      <c r="C76" s="580" t="str">
        <f>C1</f>
        <v xml:space="preserve">УСПЕХ ПО ПРЕДМЕТИМА - </v>
      </c>
      <c r="D76" s="581"/>
      <c r="E76" s="581"/>
      <c r="F76" s="581"/>
      <c r="G76" s="581"/>
      <c r="H76" s="581"/>
      <c r="I76" s="581"/>
      <c r="J76" s="581"/>
      <c r="K76" s="581"/>
      <c r="L76" s="581"/>
      <c r="M76" s="582" t="str">
        <f>M1</f>
        <v>1. полугодиште</v>
      </c>
      <c r="N76" s="583"/>
      <c r="O76" s="583"/>
      <c r="P76" s="582" t="str">
        <f>P1</f>
        <v>2018/2019.</v>
      </c>
      <c r="Q76" s="582"/>
      <c r="R76" s="582"/>
      <c r="S76" s="625" t="s">
        <v>79</v>
      </c>
      <c r="T76" s="617"/>
      <c r="U76" s="617"/>
    </row>
    <row r="77" spans="1:21" ht="141.75" customHeight="1" thickTop="1" thickBot="1" x14ac:dyDescent="0.25">
      <c r="A77" s="598" t="s">
        <v>20</v>
      </c>
      <c r="B77" s="599"/>
      <c r="C77" s="163" t="str">
        <f>'Оцене 1.'!C3</f>
        <v>Српски језик</v>
      </c>
      <c r="D77" s="140" t="str">
        <f>'Оцене 1.'!D3</f>
        <v>Српски као нематерњи језик</v>
      </c>
      <c r="E77" s="140" t="str">
        <f>'Оцене 1.'!E3</f>
        <v xml:space="preserve">Енглески </v>
      </c>
      <c r="F77" s="140" t="str">
        <f>'Оцене 1.'!F3</f>
        <v>Историја</v>
      </c>
      <c r="G77" s="140" t="str">
        <f>'Оцене 1.'!G3</f>
        <v>Географија</v>
      </c>
      <c r="H77" s="140" t="str">
        <f>'Оцене 1.'!H3</f>
        <v>Биологија</v>
      </c>
      <c r="I77" s="140" t="str">
        <f>'Оцене 1.'!I3</f>
        <v>Математика</v>
      </c>
      <c r="J77" s="140" t="str">
        <f>'Оцене 1.'!J3</f>
        <v>Информатика и рачунарство</v>
      </c>
      <c r="K77" s="140" t="str">
        <f>'Оцене 1.'!K3</f>
        <v>Техника и технологија</v>
      </c>
      <c r="L77" s="140" t="str">
        <f>'Оцене 1.'!L3</f>
        <v>Ликовна култура</v>
      </c>
      <c r="M77" s="140" t="str">
        <f>'Оцене 1.'!M3</f>
        <v>Музичка култура</v>
      </c>
      <c r="N77" s="140" t="str">
        <f>'Оцене 1.'!N3</f>
        <v>Физичко и здр. васпитање</v>
      </c>
      <c r="O77" s="140" t="str">
        <f>'Оцене 1.'!O3</f>
        <v xml:space="preserve">Физика </v>
      </c>
      <c r="P77" s="140" t="str">
        <f>'Оцене 1.'!P3</f>
        <v>Хемија</v>
      </c>
      <c r="Q77" s="140" t="str">
        <f>'Оцене 1.'!S3</f>
        <v>Немачки језик</v>
      </c>
      <c r="R77" s="140" t="str">
        <f>'Оцене 1.'!T3</f>
        <v>Француски језик</v>
      </c>
      <c r="S77" s="140" t="str">
        <f>'Оцене 1.'!U3</f>
        <v>Матерњи јез. са ел. нац. култ.</v>
      </c>
      <c r="T77" s="17" t="str">
        <f>'Оцене 1.'!Y3</f>
        <v>Владање</v>
      </c>
      <c r="U77" s="135" t="s">
        <v>37</v>
      </c>
    </row>
    <row r="78" spans="1:21" ht="13.5" thickTop="1" x14ac:dyDescent="0.2">
      <c r="A78" s="21" t="s">
        <v>10</v>
      </c>
      <c r="B78" s="22">
        <v>5</v>
      </c>
      <c r="C78" s="152">
        <f t="shared" ref="C78:T78" si="9">C3+C28+C53</f>
        <v>0</v>
      </c>
      <c r="D78" s="24">
        <f t="shared" si="9"/>
        <v>0</v>
      </c>
      <c r="E78" s="24">
        <f t="shared" si="9"/>
        <v>0</v>
      </c>
      <c r="F78" s="24">
        <f t="shared" si="9"/>
        <v>0</v>
      </c>
      <c r="G78" s="24">
        <f t="shared" si="9"/>
        <v>0</v>
      </c>
      <c r="H78" s="24">
        <f t="shared" si="9"/>
        <v>0</v>
      </c>
      <c r="I78" s="24">
        <f t="shared" si="9"/>
        <v>0</v>
      </c>
      <c r="J78" s="24">
        <f t="shared" si="9"/>
        <v>0</v>
      </c>
      <c r="K78" s="24">
        <f t="shared" si="9"/>
        <v>0</v>
      </c>
      <c r="L78" s="24">
        <f t="shared" si="9"/>
        <v>0</v>
      </c>
      <c r="M78" s="24">
        <f t="shared" si="9"/>
        <v>0</v>
      </c>
      <c r="N78" s="24">
        <f t="shared" si="9"/>
        <v>0</v>
      </c>
      <c r="O78" s="24">
        <f t="shared" si="9"/>
        <v>0</v>
      </c>
      <c r="P78" s="24">
        <f t="shared" si="9"/>
        <v>0</v>
      </c>
      <c r="Q78" s="24">
        <f t="shared" si="9"/>
        <v>0</v>
      </c>
      <c r="R78" s="24">
        <f t="shared" si="9"/>
        <v>0</v>
      </c>
      <c r="S78" s="24">
        <f t="shared" si="9"/>
        <v>0</v>
      </c>
      <c r="T78" s="164">
        <f t="shared" si="9"/>
        <v>1</v>
      </c>
      <c r="U78" s="148">
        <f>SUM(C78:R78)</f>
        <v>0</v>
      </c>
    </row>
    <row r="79" spans="1:21" x14ac:dyDescent="0.2">
      <c r="A79" s="26" t="s">
        <v>11</v>
      </c>
      <c r="B79" s="27">
        <v>4</v>
      </c>
      <c r="C79" s="153">
        <f t="shared" ref="C79:T79" si="10">C4+C29+C54</f>
        <v>0</v>
      </c>
      <c r="D79" s="29">
        <f t="shared" si="10"/>
        <v>0</v>
      </c>
      <c r="E79" s="29">
        <f t="shared" si="10"/>
        <v>0</v>
      </c>
      <c r="F79" s="29">
        <f t="shared" si="10"/>
        <v>0</v>
      </c>
      <c r="G79" s="29">
        <f t="shared" si="10"/>
        <v>0</v>
      </c>
      <c r="H79" s="29">
        <f t="shared" si="10"/>
        <v>0</v>
      </c>
      <c r="I79" s="29">
        <f t="shared" si="10"/>
        <v>0</v>
      </c>
      <c r="J79" s="29">
        <f t="shared" si="10"/>
        <v>0</v>
      </c>
      <c r="K79" s="29">
        <f t="shared" si="10"/>
        <v>0</v>
      </c>
      <c r="L79" s="29">
        <f t="shared" si="10"/>
        <v>0</v>
      </c>
      <c r="M79" s="29">
        <f t="shared" si="10"/>
        <v>0</v>
      </c>
      <c r="N79" s="29">
        <f t="shared" si="10"/>
        <v>0</v>
      </c>
      <c r="O79" s="29">
        <f t="shared" si="10"/>
        <v>0</v>
      </c>
      <c r="P79" s="29">
        <f t="shared" si="10"/>
        <v>0</v>
      </c>
      <c r="Q79" s="29">
        <f t="shared" si="10"/>
        <v>0</v>
      </c>
      <c r="R79" s="29">
        <f t="shared" si="10"/>
        <v>0</v>
      </c>
      <c r="S79" s="29">
        <f t="shared" si="10"/>
        <v>0</v>
      </c>
      <c r="T79" s="165">
        <f t="shared" si="10"/>
        <v>0</v>
      </c>
      <c r="U79" s="134">
        <f t="shared" ref="U79:U84" si="11">SUM(C79:R79)</f>
        <v>0</v>
      </c>
    </row>
    <row r="80" spans="1:21" x14ac:dyDescent="0.2">
      <c r="A80" s="30" t="s">
        <v>9</v>
      </c>
      <c r="B80" s="27">
        <v>3</v>
      </c>
      <c r="C80" s="153">
        <f t="shared" ref="C80:T80" si="12">C5+C30+C55</f>
        <v>0</v>
      </c>
      <c r="D80" s="29">
        <f t="shared" si="12"/>
        <v>0</v>
      </c>
      <c r="E80" s="29">
        <f t="shared" si="12"/>
        <v>0</v>
      </c>
      <c r="F80" s="29">
        <f t="shared" si="12"/>
        <v>0</v>
      </c>
      <c r="G80" s="29">
        <f t="shared" si="12"/>
        <v>0</v>
      </c>
      <c r="H80" s="29">
        <f t="shared" si="12"/>
        <v>0</v>
      </c>
      <c r="I80" s="29">
        <f t="shared" si="12"/>
        <v>0</v>
      </c>
      <c r="J80" s="29">
        <f t="shared" si="12"/>
        <v>0</v>
      </c>
      <c r="K80" s="29">
        <f t="shared" si="12"/>
        <v>0</v>
      </c>
      <c r="L80" s="29">
        <f t="shared" si="12"/>
        <v>0</v>
      </c>
      <c r="M80" s="29">
        <f t="shared" si="12"/>
        <v>0</v>
      </c>
      <c r="N80" s="29">
        <f t="shared" si="12"/>
        <v>0</v>
      </c>
      <c r="O80" s="29">
        <f t="shared" si="12"/>
        <v>0</v>
      </c>
      <c r="P80" s="29">
        <f t="shared" si="12"/>
        <v>0</v>
      </c>
      <c r="Q80" s="29">
        <f t="shared" si="12"/>
        <v>0</v>
      </c>
      <c r="R80" s="29">
        <f t="shared" si="12"/>
        <v>0</v>
      </c>
      <c r="S80" s="29">
        <f t="shared" si="12"/>
        <v>0</v>
      </c>
      <c r="T80" s="165">
        <f t="shared" si="12"/>
        <v>0</v>
      </c>
      <c r="U80" s="134">
        <f>SUM(C80:R80)</f>
        <v>0</v>
      </c>
    </row>
    <row r="81" spans="1:21" ht="13.5" thickBot="1" x14ac:dyDescent="0.25">
      <c r="A81" s="31" t="s">
        <v>12</v>
      </c>
      <c r="B81" s="32">
        <v>2</v>
      </c>
      <c r="C81" s="153">
        <f t="shared" ref="C81:T81" si="13">C6+C31+C56</f>
        <v>0</v>
      </c>
      <c r="D81" s="33">
        <f t="shared" si="13"/>
        <v>0</v>
      </c>
      <c r="E81" s="33">
        <f t="shared" si="13"/>
        <v>0</v>
      </c>
      <c r="F81" s="33">
        <f t="shared" si="13"/>
        <v>0</v>
      </c>
      <c r="G81" s="33">
        <f t="shared" si="13"/>
        <v>0</v>
      </c>
      <c r="H81" s="33">
        <f t="shared" si="13"/>
        <v>0</v>
      </c>
      <c r="I81" s="33">
        <f t="shared" si="13"/>
        <v>0</v>
      </c>
      <c r="J81" s="33">
        <f t="shared" si="13"/>
        <v>0</v>
      </c>
      <c r="K81" s="33">
        <f t="shared" si="13"/>
        <v>0</v>
      </c>
      <c r="L81" s="33">
        <f t="shared" si="13"/>
        <v>0</v>
      </c>
      <c r="M81" s="33">
        <f t="shared" si="13"/>
        <v>0</v>
      </c>
      <c r="N81" s="33">
        <f t="shared" si="13"/>
        <v>0</v>
      </c>
      <c r="O81" s="33">
        <f t="shared" si="13"/>
        <v>0</v>
      </c>
      <c r="P81" s="33">
        <f t="shared" si="13"/>
        <v>0</v>
      </c>
      <c r="Q81" s="33">
        <f t="shared" si="13"/>
        <v>0</v>
      </c>
      <c r="R81" s="33">
        <f t="shared" si="13"/>
        <v>0</v>
      </c>
      <c r="S81" s="33">
        <f t="shared" si="13"/>
        <v>0</v>
      </c>
      <c r="T81" s="165">
        <f t="shared" si="13"/>
        <v>0</v>
      </c>
      <c r="U81" s="149">
        <f t="shared" si="11"/>
        <v>0</v>
      </c>
    </row>
    <row r="82" spans="1:21" ht="14.25" thickTop="1" thickBot="1" x14ac:dyDescent="0.25">
      <c r="A82" s="600" t="s">
        <v>33</v>
      </c>
      <c r="B82" s="601"/>
      <c r="C82" s="34">
        <f>SUM(C78:C81)</f>
        <v>0</v>
      </c>
      <c r="D82" s="35">
        <f t="shared" ref="D82:T82" si="14">SUM(D78:D81)</f>
        <v>0</v>
      </c>
      <c r="E82" s="35">
        <f t="shared" si="14"/>
        <v>0</v>
      </c>
      <c r="F82" s="35">
        <f t="shared" si="14"/>
        <v>0</v>
      </c>
      <c r="G82" s="35">
        <f t="shared" si="14"/>
        <v>0</v>
      </c>
      <c r="H82" s="35">
        <f t="shared" si="14"/>
        <v>0</v>
      </c>
      <c r="I82" s="35">
        <f t="shared" si="14"/>
        <v>0</v>
      </c>
      <c r="J82" s="35">
        <f t="shared" si="14"/>
        <v>0</v>
      </c>
      <c r="K82" s="35">
        <f t="shared" si="14"/>
        <v>0</v>
      </c>
      <c r="L82" s="35">
        <f t="shared" si="14"/>
        <v>0</v>
      </c>
      <c r="M82" s="35">
        <f t="shared" si="14"/>
        <v>0</v>
      </c>
      <c r="N82" s="35">
        <f t="shared" si="14"/>
        <v>0</v>
      </c>
      <c r="O82" s="35">
        <f t="shared" si="14"/>
        <v>0</v>
      </c>
      <c r="P82" s="35">
        <f t="shared" si="14"/>
        <v>0</v>
      </c>
      <c r="Q82" s="35">
        <f t="shared" si="14"/>
        <v>0</v>
      </c>
      <c r="R82" s="35">
        <f t="shared" si="14"/>
        <v>0</v>
      </c>
      <c r="S82" s="35">
        <f t="shared" si="14"/>
        <v>0</v>
      </c>
      <c r="T82" s="35">
        <f t="shared" si="14"/>
        <v>1</v>
      </c>
      <c r="U82" s="136">
        <f>SUM(C82:R82)</f>
        <v>0</v>
      </c>
    </row>
    <row r="83" spans="1:21" ht="13.5" thickTop="1" x14ac:dyDescent="0.2">
      <c r="A83" s="37" t="s">
        <v>13</v>
      </c>
      <c r="B83" s="38">
        <v>1</v>
      </c>
      <c r="C83" s="150">
        <f t="shared" ref="C83:T83" si="15">C8+C33+C58</f>
        <v>0</v>
      </c>
      <c r="D83" s="167">
        <f t="shared" si="15"/>
        <v>0</v>
      </c>
      <c r="E83" s="167">
        <f t="shared" si="15"/>
        <v>0</v>
      </c>
      <c r="F83" s="167">
        <f t="shared" si="15"/>
        <v>0</v>
      </c>
      <c r="G83" s="167">
        <f t="shared" si="15"/>
        <v>0</v>
      </c>
      <c r="H83" s="167">
        <f t="shared" si="15"/>
        <v>0</v>
      </c>
      <c r="I83" s="167">
        <f t="shared" si="15"/>
        <v>0</v>
      </c>
      <c r="J83" s="167">
        <f t="shared" si="15"/>
        <v>0</v>
      </c>
      <c r="K83" s="167">
        <f t="shared" si="15"/>
        <v>0</v>
      </c>
      <c r="L83" s="167">
        <f t="shared" si="15"/>
        <v>0</v>
      </c>
      <c r="M83" s="167">
        <f t="shared" si="15"/>
        <v>0</v>
      </c>
      <c r="N83" s="167">
        <f t="shared" si="15"/>
        <v>0</v>
      </c>
      <c r="O83" s="167">
        <f t="shared" si="15"/>
        <v>0</v>
      </c>
      <c r="P83" s="167">
        <f t="shared" si="15"/>
        <v>0</v>
      </c>
      <c r="Q83" s="167">
        <f t="shared" si="15"/>
        <v>0</v>
      </c>
      <c r="R83" s="167">
        <f t="shared" si="15"/>
        <v>0</v>
      </c>
      <c r="S83" s="167">
        <f t="shared" si="15"/>
        <v>0</v>
      </c>
      <c r="T83" s="169">
        <f t="shared" si="15"/>
        <v>0</v>
      </c>
      <c r="U83" s="134">
        <f t="shared" si="11"/>
        <v>0</v>
      </c>
    </row>
    <row r="84" spans="1:21" ht="13.5" thickBot="1" x14ac:dyDescent="0.25">
      <c r="A84" s="41" t="s">
        <v>14</v>
      </c>
      <c r="B84" s="42">
        <v>0</v>
      </c>
      <c r="C84" s="151">
        <f t="shared" ref="C84:T84" si="16">C9+C34+C59</f>
        <v>0</v>
      </c>
      <c r="D84" s="44">
        <f t="shared" si="16"/>
        <v>0</v>
      </c>
      <c r="E84" s="44">
        <f t="shared" si="16"/>
        <v>0</v>
      </c>
      <c r="F84" s="44">
        <f t="shared" si="16"/>
        <v>0</v>
      </c>
      <c r="G84" s="44">
        <f t="shared" si="16"/>
        <v>0</v>
      </c>
      <c r="H84" s="44">
        <f t="shared" si="16"/>
        <v>0</v>
      </c>
      <c r="I84" s="44">
        <f t="shared" si="16"/>
        <v>0</v>
      </c>
      <c r="J84" s="44">
        <f t="shared" si="16"/>
        <v>0</v>
      </c>
      <c r="K84" s="44">
        <f t="shared" si="16"/>
        <v>0</v>
      </c>
      <c r="L84" s="44">
        <f t="shared" si="16"/>
        <v>0</v>
      </c>
      <c r="M84" s="44">
        <f t="shared" si="16"/>
        <v>0</v>
      </c>
      <c r="N84" s="44">
        <f t="shared" si="16"/>
        <v>0</v>
      </c>
      <c r="O84" s="44">
        <f t="shared" si="16"/>
        <v>0</v>
      </c>
      <c r="P84" s="44">
        <f t="shared" si="16"/>
        <v>0</v>
      </c>
      <c r="Q84" s="44">
        <f t="shared" si="16"/>
        <v>0</v>
      </c>
      <c r="R84" s="44">
        <f t="shared" si="16"/>
        <v>0</v>
      </c>
      <c r="S84" s="44">
        <f t="shared" si="16"/>
        <v>0</v>
      </c>
      <c r="T84" s="170">
        <f t="shared" si="16"/>
        <v>0</v>
      </c>
      <c r="U84" s="134">
        <f t="shared" si="11"/>
        <v>0</v>
      </c>
    </row>
    <row r="85" spans="1:21" ht="14.25" thickTop="1" thickBot="1" x14ac:dyDescent="0.25">
      <c r="A85" s="602" t="s">
        <v>34</v>
      </c>
      <c r="B85" s="603"/>
      <c r="C85" s="45">
        <f>SUM(C82:C84)</f>
        <v>0</v>
      </c>
      <c r="D85" s="46">
        <f t="shared" ref="D85:T85" si="17">SUM(D82:D84)</f>
        <v>0</v>
      </c>
      <c r="E85" s="36">
        <f t="shared" si="17"/>
        <v>0</v>
      </c>
      <c r="F85" s="36">
        <f t="shared" si="17"/>
        <v>0</v>
      </c>
      <c r="G85" s="36">
        <f t="shared" si="17"/>
        <v>0</v>
      </c>
      <c r="H85" s="36">
        <f t="shared" si="17"/>
        <v>0</v>
      </c>
      <c r="I85" s="36">
        <f t="shared" si="17"/>
        <v>0</v>
      </c>
      <c r="J85" s="36">
        <f t="shared" si="17"/>
        <v>0</v>
      </c>
      <c r="K85" s="36">
        <f t="shared" si="17"/>
        <v>0</v>
      </c>
      <c r="L85" s="36">
        <f t="shared" si="17"/>
        <v>0</v>
      </c>
      <c r="M85" s="36">
        <f t="shared" si="17"/>
        <v>0</v>
      </c>
      <c r="N85" s="36">
        <f t="shared" si="17"/>
        <v>0</v>
      </c>
      <c r="O85" s="36">
        <f t="shared" si="17"/>
        <v>0</v>
      </c>
      <c r="P85" s="36">
        <f t="shared" si="17"/>
        <v>0</v>
      </c>
      <c r="Q85" s="36">
        <f t="shared" si="17"/>
        <v>0</v>
      </c>
      <c r="R85" s="36">
        <f t="shared" si="17"/>
        <v>0</v>
      </c>
      <c r="S85" s="36">
        <f t="shared" si="17"/>
        <v>0</v>
      </c>
      <c r="T85" s="36">
        <f t="shared" si="17"/>
        <v>1</v>
      </c>
      <c r="U85" s="136">
        <f>SUM(C85:R85)</f>
        <v>0</v>
      </c>
    </row>
    <row r="86" spans="1:21" ht="14.25" thickTop="1" thickBot="1" x14ac:dyDescent="0.25">
      <c r="A86" s="600" t="s">
        <v>35</v>
      </c>
      <c r="B86" s="601"/>
      <c r="C86" s="47" t="e">
        <f>SUM(C78*5+C79*4+C80*3+C81*2+C83*1)/SUM(C82:C83)</f>
        <v>#DIV/0!</v>
      </c>
      <c r="D86" s="47" t="e">
        <f t="shared" ref="D86:T86" si="18">SUM(D78*5+D79*4+D80*3+D81*2+D83*1)/SUM(D82:D83)</f>
        <v>#DIV/0!</v>
      </c>
      <c r="E86" s="47" t="e">
        <f t="shared" si="18"/>
        <v>#DIV/0!</v>
      </c>
      <c r="F86" s="47" t="e">
        <f t="shared" si="18"/>
        <v>#DIV/0!</v>
      </c>
      <c r="G86" s="47" t="e">
        <f t="shared" si="18"/>
        <v>#DIV/0!</v>
      </c>
      <c r="H86" s="47" t="e">
        <f t="shared" si="18"/>
        <v>#DIV/0!</v>
      </c>
      <c r="I86" s="47" t="e">
        <f t="shared" si="18"/>
        <v>#DIV/0!</v>
      </c>
      <c r="J86" s="47" t="e">
        <f t="shared" si="18"/>
        <v>#DIV/0!</v>
      </c>
      <c r="K86" s="47" t="e">
        <f t="shared" si="18"/>
        <v>#DIV/0!</v>
      </c>
      <c r="L86" s="47" t="e">
        <f t="shared" si="18"/>
        <v>#DIV/0!</v>
      </c>
      <c r="M86" s="47" t="e">
        <f t="shared" si="18"/>
        <v>#DIV/0!</v>
      </c>
      <c r="N86" s="47" t="e">
        <f t="shared" si="18"/>
        <v>#DIV/0!</v>
      </c>
      <c r="O86" s="47" t="e">
        <f t="shared" si="18"/>
        <v>#DIV/0!</v>
      </c>
      <c r="P86" s="47" t="e">
        <f t="shared" si="18"/>
        <v>#DIV/0!</v>
      </c>
      <c r="Q86" s="47" t="e">
        <f t="shared" si="18"/>
        <v>#DIV/0!</v>
      </c>
      <c r="R86" s="47" t="e">
        <f t="shared" si="18"/>
        <v>#DIV/0!</v>
      </c>
      <c r="S86" s="47" t="e">
        <f t="shared" si="18"/>
        <v>#DIV/0!</v>
      </c>
      <c r="T86" s="47">
        <f t="shared" si="18"/>
        <v>5</v>
      </c>
      <c r="U86" s="137" t="e">
        <f>(U78*B78+U79*B79+U80*B80+U81*B81+U83*B83)/(U82+U83)</f>
        <v>#DIV/0!</v>
      </c>
    </row>
    <row r="87" spans="1:21" ht="13.5" thickTop="1" x14ac:dyDescent="0.2">
      <c r="A87" s="25"/>
      <c r="B87" s="25"/>
      <c r="C87" s="15"/>
      <c r="D87" s="15"/>
      <c r="E87" s="15"/>
      <c r="F87" s="15"/>
      <c r="G87" s="15"/>
      <c r="H87" s="15"/>
      <c r="I87" s="15"/>
      <c r="J87" s="15"/>
      <c r="K87" s="15"/>
      <c r="L87" s="15"/>
      <c r="M87" s="25"/>
      <c r="N87" s="25"/>
      <c r="O87" s="25"/>
      <c r="P87" s="25"/>
      <c r="Q87" s="25"/>
      <c r="R87" s="25"/>
      <c r="S87" s="25"/>
      <c r="T87" s="25"/>
      <c r="U87" s="133"/>
    </row>
    <row r="88" spans="1:21" ht="13.5" thickBot="1" x14ac:dyDescent="0.25">
      <c r="A88" s="2"/>
      <c r="B88" s="2"/>
      <c r="M88" s="2"/>
      <c r="N88" s="2"/>
      <c r="O88" s="2"/>
      <c r="P88" s="2"/>
      <c r="Q88" s="2"/>
      <c r="R88" s="2"/>
      <c r="S88" s="2"/>
      <c r="T88" s="2"/>
      <c r="U88" s="2"/>
    </row>
    <row r="89" spans="1:21" ht="27.75" customHeight="1" thickBot="1" x14ac:dyDescent="0.25">
      <c r="A89" s="604" t="s">
        <v>70</v>
      </c>
      <c r="B89" s="586"/>
      <c r="C89" s="584" t="s">
        <v>72</v>
      </c>
      <c r="D89" s="585"/>
      <c r="E89" s="586"/>
      <c r="F89" s="587" t="s">
        <v>71</v>
      </c>
      <c r="G89" s="585"/>
      <c r="H89" s="586"/>
      <c r="M89" s="609" t="s">
        <v>99</v>
      </c>
      <c r="N89" s="623"/>
      <c r="O89" s="623"/>
      <c r="P89" s="624"/>
      <c r="Q89" s="622" t="s">
        <v>98</v>
      </c>
      <c r="R89" s="612"/>
      <c r="S89" s="613"/>
      <c r="T89" s="620" t="s">
        <v>15</v>
      </c>
      <c r="U89" s="621"/>
    </row>
    <row r="90" spans="1:21" ht="16.5" customHeight="1" x14ac:dyDescent="0.2">
      <c r="A90" s="605" t="str">
        <f>'Оцене 1.'!Q3</f>
        <v>Верска настава</v>
      </c>
      <c r="B90" s="588"/>
      <c r="C90" s="561" t="s">
        <v>53</v>
      </c>
      <c r="D90" s="562"/>
      <c r="E90" s="588"/>
      <c r="F90" s="561">
        <f t="shared" ref="F90:F95" si="19">F15+F40+F65</f>
        <v>0</v>
      </c>
      <c r="G90" s="562"/>
      <c r="H90" s="588"/>
      <c r="M90" s="553" t="str">
        <f>'Оцене 1.'!V3</f>
        <v>Хор и оркестар</v>
      </c>
      <c r="N90" s="554"/>
      <c r="O90" s="554"/>
      <c r="P90" s="555"/>
      <c r="Q90" s="561" t="s">
        <v>53</v>
      </c>
      <c r="R90" s="562"/>
      <c r="S90" s="588"/>
      <c r="T90" s="564">
        <f t="shared" ref="T90:T96" si="20">T15+T40+T65</f>
        <v>0</v>
      </c>
      <c r="U90" s="565"/>
    </row>
    <row r="91" spans="1:21" ht="16.5" customHeight="1" x14ac:dyDescent="0.2">
      <c r="A91" s="606"/>
      <c r="B91" s="578"/>
      <c r="C91" s="566" t="s">
        <v>54</v>
      </c>
      <c r="D91" s="567"/>
      <c r="E91" s="578"/>
      <c r="F91" s="561">
        <f t="shared" si="19"/>
        <v>0</v>
      </c>
      <c r="G91" s="562"/>
      <c r="H91" s="588"/>
      <c r="M91" s="556"/>
      <c r="N91" s="466"/>
      <c r="O91" s="466"/>
      <c r="P91" s="557"/>
      <c r="Q91" s="566" t="s">
        <v>54</v>
      </c>
      <c r="R91" s="567"/>
      <c r="S91" s="578"/>
      <c r="T91" s="569">
        <f t="shared" si="20"/>
        <v>0</v>
      </c>
      <c r="U91" s="570"/>
    </row>
    <row r="92" spans="1:21" ht="16.5" customHeight="1" thickBot="1" x14ac:dyDescent="0.25">
      <c r="A92" s="607"/>
      <c r="B92" s="579"/>
      <c r="C92" s="571" t="s">
        <v>55</v>
      </c>
      <c r="D92" s="572"/>
      <c r="E92" s="579"/>
      <c r="F92" s="561">
        <f t="shared" si="19"/>
        <v>0</v>
      </c>
      <c r="G92" s="562"/>
      <c r="H92" s="588"/>
      <c r="M92" s="558"/>
      <c r="N92" s="559"/>
      <c r="O92" s="559"/>
      <c r="P92" s="560"/>
      <c r="Q92" s="571" t="s">
        <v>55</v>
      </c>
      <c r="R92" s="572"/>
      <c r="S92" s="579"/>
      <c r="T92" s="574">
        <f t="shared" si="20"/>
        <v>0</v>
      </c>
      <c r="U92" s="575"/>
    </row>
    <row r="93" spans="1:21" ht="15.75" customHeight="1" x14ac:dyDescent="0.2">
      <c r="A93" s="605" t="str">
        <f>'Оцене 1.'!R3</f>
        <v>Грађанско васпитање</v>
      </c>
      <c r="B93" s="588"/>
      <c r="C93" s="561" t="s">
        <v>53</v>
      </c>
      <c r="D93" s="562"/>
      <c r="E93" s="563"/>
      <c r="F93" s="564">
        <f t="shared" si="19"/>
        <v>0</v>
      </c>
      <c r="G93" s="591"/>
      <c r="H93" s="565"/>
      <c r="M93" s="553" t="str">
        <f>'Оцене 1.'!X3</f>
        <v>Свакодневни живот у прошлости</v>
      </c>
      <c r="N93" s="554"/>
      <c r="O93" s="554"/>
      <c r="P93" s="555"/>
      <c r="Q93" s="561" t="s">
        <v>53</v>
      </c>
      <c r="R93" s="562"/>
      <c r="S93" s="563"/>
      <c r="T93" s="564">
        <f t="shared" si="20"/>
        <v>0</v>
      </c>
      <c r="U93" s="565"/>
    </row>
    <row r="94" spans="1:21" ht="14.25" customHeight="1" x14ac:dyDescent="0.2">
      <c r="A94" s="606"/>
      <c r="B94" s="578"/>
      <c r="C94" s="566" t="s">
        <v>54</v>
      </c>
      <c r="D94" s="567"/>
      <c r="E94" s="568"/>
      <c r="F94" s="569">
        <f t="shared" si="19"/>
        <v>0</v>
      </c>
      <c r="G94" s="589"/>
      <c r="H94" s="570"/>
      <c r="M94" s="556"/>
      <c r="N94" s="466"/>
      <c r="O94" s="466"/>
      <c r="P94" s="557"/>
      <c r="Q94" s="566" t="s">
        <v>54</v>
      </c>
      <c r="R94" s="567"/>
      <c r="S94" s="568"/>
      <c r="T94" s="569">
        <f t="shared" si="20"/>
        <v>0</v>
      </c>
      <c r="U94" s="570"/>
    </row>
    <row r="95" spans="1:21" ht="16.5" customHeight="1" thickBot="1" x14ac:dyDescent="0.25">
      <c r="A95" s="607"/>
      <c r="B95" s="579"/>
      <c r="C95" s="571" t="s">
        <v>55</v>
      </c>
      <c r="D95" s="572"/>
      <c r="E95" s="573"/>
      <c r="F95" s="574">
        <f t="shared" si="19"/>
        <v>0</v>
      </c>
      <c r="G95" s="590"/>
      <c r="H95" s="575"/>
      <c r="M95" s="558"/>
      <c r="N95" s="559"/>
      <c r="O95" s="559"/>
      <c r="P95" s="560"/>
      <c r="Q95" s="571" t="s">
        <v>55</v>
      </c>
      <c r="R95" s="572"/>
      <c r="S95" s="573"/>
      <c r="T95" s="574">
        <f t="shared" si="20"/>
        <v>0</v>
      </c>
      <c r="U95" s="575"/>
    </row>
    <row r="96" spans="1:21" ht="13.5" customHeight="1" x14ac:dyDescent="0.2">
      <c r="M96" s="553" t="str">
        <f>'Оцене 1.'!W3</f>
        <v>Чувари природе</v>
      </c>
      <c r="N96" s="554"/>
      <c r="O96" s="554"/>
      <c r="P96" s="555"/>
      <c r="Q96" s="561" t="s">
        <v>53</v>
      </c>
      <c r="R96" s="562"/>
      <c r="S96" s="563"/>
      <c r="T96" s="564">
        <f t="shared" si="20"/>
        <v>0</v>
      </c>
      <c r="U96" s="565"/>
    </row>
    <row r="97" spans="13:21" ht="14.25" customHeight="1" x14ac:dyDescent="0.2">
      <c r="M97" s="556"/>
      <c r="N97" s="466"/>
      <c r="O97" s="466"/>
      <c r="P97" s="557"/>
      <c r="Q97" s="566" t="s">
        <v>54</v>
      </c>
      <c r="R97" s="567"/>
      <c r="S97" s="568"/>
      <c r="T97" s="569">
        <f t="shared" ref="T97:T98" si="21">T22+T47+T72</f>
        <v>0</v>
      </c>
      <c r="U97" s="570"/>
    </row>
    <row r="98" spans="13:21" ht="14.25" customHeight="1" thickBot="1" x14ac:dyDescent="0.25">
      <c r="M98" s="558"/>
      <c r="N98" s="559"/>
      <c r="O98" s="559"/>
      <c r="P98" s="560"/>
      <c r="Q98" s="571" t="s">
        <v>55</v>
      </c>
      <c r="R98" s="572"/>
      <c r="S98" s="573"/>
      <c r="T98" s="574">
        <f t="shared" si="21"/>
        <v>0</v>
      </c>
      <c r="U98" s="575"/>
    </row>
  </sheetData>
  <sheetProtection password="DCDD" sheet="1" objects="1" scenarios="1"/>
  <mergeCells count="203">
    <mergeCell ref="T41:U41"/>
    <mergeCell ref="Q42:S42"/>
    <mergeCell ref="T42:U42"/>
    <mergeCell ref="M46:P48"/>
    <mergeCell ref="Q46:S46"/>
    <mergeCell ref="T46:U46"/>
    <mergeCell ref="Q47:S47"/>
    <mergeCell ref="Q43:S43"/>
    <mergeCell ref="T43:U43"/>
    <mergeCell ref="Q44:S44"/>
    <mergeCell ref="T44:U44"/>
    <mergeCell ref="Q45:S45"/>
    <mergeCell ref="T45:U45"/>
    <mergeCell ref="Q94:S94"/>
    <mergeCell ref="T94:U94"/>
    <mergeCell ref="M93:P95"/>
    <mergeCell ref="Q95:S95"/>
    <mergeCell ref="T95:U95"/>
    <mergeCell ref="Q89:S89"/>
    <mergeCell ref="T89:U89"/>
    <mergeCell ref="Q90:S90"/>
    <mergeCell ref="M76:O76"/>
    <mergeCell ref="P76:R76"/>
    <mergeCell ref="S76:U76"/>
    <mergeCell ref="M14:P14"/>
    <mergeCell ref="M39:P39"/>
    <mergeCell ref="M40:P42"/>
    <mergeCell ref="M43:P45"/>
    <mergeCell ref="M64:P64"/>
    <mergeCell ref="M65:P67"/>
    <mergeCell ref="M68:P70"/>
    <mergeCell ref="M89:P89"/>
    <mergeCell ref="M90:P92"/>
    <mergeCell ref="M15:P17"/>
    <mergeCell ref="M18:P20"/>
    <mergeCell ref="Q68:S68"/>
    <mergeCell ref="T68:U68"/>
    <mergeCell ref="Q69:S69"/>
    <mergeCell ref="T69:U69"/>
    <mergeCell ref="Q70:S70"/>
    <mergeCell ref="T70:U70"/>
    <mergeCell ref="Q64:S64"/>
    <mergeCell ref="T64:U64"/>
    <mergeCell ref="Q65:S65"/>
    <mergeCell ref="T65:U65"/>
    <mergeCell ref="S50:U50"/>
    <mergeCell ref="Q66:S66"/>
    <mergeCell ref="T66:U66"/>
    <mergeCell ref="Q67:S67"/>
    <mergeCell ref="T67:U67"/>
    <mergeCell ref="S75:U75"/>
    <mergeCell ref="T14:U14"/>
    <mergeCell ref="Q14:S14"/>
    <mergeCell ref="T15:U15"/>
    <mergeCell ref="T16:U16"/>
    <mergeCell ref="T17:U17"/>
    <mergeCell ref="S51:U51"/>
    <mergeCell ref="Q39:S39"/>
    <mergeCell ref="T39:U39"/>
    <mergeCell ref="Q15:S15"/>
    <mergeCell ref="Q16:S16"/>
    <mergeCell ref="Q17:S17"/>
    <mergeCell ref="Q18:S18"/>
    <mergeCell ref="Q19:S19"/>
    <mergeCell ref="Q20:S20"/>
    <mergeCell ref="S25:U25"/>
    <mergeCell ref="Q40:S40"/>
    <mergeCell ref="T40:U40"/>
    <mergeCell ref="Q41:S41"/>
    <mergeCell ref="S1:U1"/>
    <mergeCell ref="S26:U26"/>
    <mergeCell ref="T18:U18"/>
    <mergeCell ref="T19:U19"/>
    <mergeCell ref="T20:U20"/>
    <mergeCell ref="T21:U21"/>
    <mergeCell ref="T22:U22"/>
    <mergeCell ref="Q23:S23"/>
    <mergeCell ref="T23:U23"/>
    <mergeCell ref="A82:B82"/>
    <mergeCell ref="A85:B85"/>
    <mergeCell ref="A86:B86"/>
    <mergeCell ref="C14:E14"/>
    <mergeCell ref="F14:H14"/>
    <mergeCell ref="F15:H15"/>
    <mergeCell ref="C15:E15"/>
    <mergeCell ref="C20:E20"/>
    <mergeCell ref="F20:H20"/>
    <mergeCell ref="F16:H16"/>
    <mergeCell ref="F17:H17"/>
    <mergeCell ref="F18:H18"/>
    <mergeCell ref="F19:H19"/>
    <mergeCell ref="C16:E16"/>
    <mergeCell ref="C17:E17"/>
    <mergeCell ref="C18:E18"/>
    <mergeCell ref="C19:E19"/>
    <mergeCell ref="C76:L76"/>
    <mergeCell ref="F45:H45"/>
    <mergeCell ref="C43:E43"/>
    <mergeCell ref="C67:E67"/>
    <mergeCell ref="A77:B77"/>
    <mergeCell ref="F68:H68"/>
    <mergeCell ref="F69:H69"/>
    <mergeCell ref="A93:B95"/>
    <mergeCell ref="C94:E94"/>
    <mergeCell ref="F94:H94"/>
    <mergeCell ref="C95:E95"/>
    <mergeCell ref="F95:H95"/>
    <mergeCell ref="C93:E93"/>
    <mergeCell ref="F93:H93"/>
    <mergeCell ref="C89:E89"/>
    <mergeCell ref="F89:H89"/>
    <mergeCell ref="C90:E90"/>
    <mergeCell ref="F90:H90"/>
    <mergeCell ref="A89:B89"/>
    <mergeCell ref="A90:B92"/>
    <mergeCell ref="C91:E91"/>
    <mergeCell ref="F91:H91"/>
    <mergeCell ref="C92:E92"/>
    <mergeCell ref="F92:H92"/>
    <mergeCell ref="F70:H70"/>
    <mergeCell ref="C64:E64"/>
    <mergeCell ref="F64:H64"/>
    <mergeCell ref="A65:B67"/>
    <mergeCell ref="C65:E65"/>
    <mergeCell ref="F65:H65"/>
    <mergeCell ref="C66:E66"/>
    <mergeCell ref="F66:H66"/>
    <mergeCell ref="A68:B70"/>
    <mergeCell ref="C68:E68"/>
    <mergeCell ref="C69:E69"/>
    <mergeCell ref="C70:E70"/>
    <mergeCell ref="F67:H67"/>
    <mergeCell ref="A64:B64"/>
    <mergeCell ref="A1:B1"/>
    <mergeCell ref="A26:B26"/>
    <mergeCell ref="A51:B51"/>
    <mergeCell ref="A76:B76"/>
    <mergeCell ref="A18:B20"/>
    <mergeCell ref="A27:B27"/>
    <mergeCell ref="A32:B32"/>
    <mergeCell ref="A35:B35"/>
    <mergeCell ref="A36:B36"/>
    <mergeCell ref="A39:B39"/>
    <mergeCell ref="A43:B45"/>
    <mergeCell ref="A15:B17"/>
    <mergeCell ref="A2:B2"/>
    <mergeCell ref="A7:B7"/>
    <mergeCell ref="A11:B11"/>
    <mergeCell ref="A10:B10"/>
    <mergeCell ref="A14:B14"/>
    <mergeCell ref="A40:B42"/>
    <mergeCell ref="A52:B52"/>
    <mergeCell ref="A57:B57"/>
    <mergeCell ref="A60:B60"/>
    <mergeCell ref="A61:B61"/>
    <mergeCell ref="C1:L1"/>
    <mergeCell ref="M1:O1"/>
    <mergeCell ref="P1:R1"/>
    <mergeCell ref="C26:L26"/>
    <mergeCell ref="M26:O26"/>
    <mergeCell ref="P26:R26"/>
    <mergeCell ref="C51:L51"/>
    <mergeCell ref="M51:O51"/>
    <mergeCell ref="P51:R51"/>
    <mergeCell ref="C39:E39"/>
    <mergeCell ref="F39:H39"/>
    <mergeCell ref="C40:E40"/>
    <mergeCell ref="F40:H40"/>
    <mergeCell ref="C41:E41"/>
    <mergeCell ref="F41:H41"/>
    <mergeCell ref="C42:E42"/>
    <mergeCell ref="F42:H42"/>
    <mergeCell ref="F43:H43"/>
    <mergeCell ref="C44:E44"/>
    <mergeCell ref="F44:H44"/>
    <mergeCell ref="C45:E45"/>
    <mergeCell ref="M21:P23"/>
    <mergeCell ref="Q21:S21"/>
    <mergeCell ref="Q22:S22"/>
    <mergeCell ref="M96:P98"/>
    <mergeCell ref="Q96:S96"/>
    <mergeCell ref="T96:U96"/>
    <mergeCell ref="Q97:S97"/>
    <mergeCell ref="T97:U97"/>
    <mergeCell ref="Q98:S98"/>
    <mergeCell ref="T98:U98"/>
    <mergeCell ref="T47:U47"/>
    <mergeCell ref="Q48:S48"/>
    <mergeCell ref="T48:U48"/>
    <mergeCell ref="M71:P73"/>
    <mergeCell ref="Q71:S71"/>
    <mergeCell ref="T71:U71"/>
    <mergeCell ref="Q72:S72"/>
    <mergeCell ref="T72:U72"/>
    <mergeCell ref="Q73:S73"/>
    <mergeCell ref="T73:U73"/>
    <mergeCell ref="T90:U90"/>
    <mergeCell ref="Q91:S91"/>
    <mergeCell ref="T91:U91"/>
    <mergeCell ref="Q92:S92"/>
    <mergeCell ref="T92:U92"/>
    <mergeCell ref="Q93:S93"/>
    <mergeCell ref="T93:U93"/>
  </mergeCells>
  <phoneticPr fontId="2" type="noConversion"/>
  <pageMargins left="0.55118110236220474" right="0.31496062992125984" top="0.55118110236220474" bottom="0.47244094488188981" header="0.51181102362204722" footer="0.51181102362204722"/>
  <pageSetup paperSize="9" orientation="landscape" r:id="rId1"/>
  <headerFooter alignWithMargins="0"/>
  <rowBreaks count="3" manualBreakCount="3">
    <brk id="24" max="20" man="1"/>
    <brk id="49" max="20" man="1"/>
    <brk id="74" max="20" man="1"/>
  </rowBreaks>
  <ignoredErrors>
    <ignoredError sqref="L7:P7 C7:I7" formula="1"/>
    <ignoredError sqref="L11:P11 C11:I1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98"/>
  <sheetViews>
    <sheetView showGridLines="0" workbookViewId="0">
      <selection sqref="A1:B1"/>
    </sheetView>
  </sheetViews>
  <sheetFormatPr defaultRowHeight="12.75" x14ac:dyDescent="0.2"/>
  <cols>
    <col min="1" max="1" width="12" style="278" customWidth="1"/>
    <col min="2" max="2" width="5.85546875" style="278" customWidth="1"/>
    <col min="3" max="19" width="5.28515625" style="278" customWidth="1"/>
    <col min="20" max="20" width="5" style="278" customWidth="1"/>
    <col min="21" max="16384" width="9.140625" style="278"/>
  </cols>
  <sheetData>
    <row r="1" spans="1:21" ht="27" customHeight="1" thickBot="1" x14ac:dyDescent="0.25">
      <c r="A1" s="536" t="str">
        <f>'Оцене 1.'!A2</f>
        <v>5. РАЗРЕД</v>
      </c>
      <c r="B1" s="536"/>
      <c r="C1" s="580" t="s">
        <v>168</v>
      </c>
      <c r="D1" s="581"/>
      <c r="E1" s="581"/>
      <c r="F1" s="581"/>
      <c r="G1" s="581"/>
      <c r="H1" s="581"/>
      <c r="I1" s="581"/>
      <c r="J1" s="581"/>
      <c r="K1" s="581"/>
      <c r="L1" s="581"/>
      <c r="M1" s="582" t="s">
        <v>164</v>
      </c>
      <c r="N1" s="583"/>
      <c r="O1" s="583"/>
      <c r="P1" s="582" t="str">
        <f>'Подаци о школи'!B6&amp;"/"&amp;'Подаци о школи'!D6</f>
        <v>2018/2019.</v>
      </c>
      <c r="Q1" s="582"/>
      <c r="R1" s="582"/>
      <c r="S1" s="617" t="s">
        <v>80</v>
      </c>
      <c r="T1" s="617"/>
      <c r="U1" s="617"/>
    </row>
    <row r="2" spans="1:21" ht="146.25" customHeight="1" thickTop="1" thickBot="1" x14ac:dyDescent="0.25">
      <c r="A2" s="598" t="s">
        <v>20</v>
      </c>
      <c r="B2" s="599"/>
      <c r="C2" s="16" t="str">
        <f>'Оцене 1.'!C3</f>
        <v>Српски језик</v>
      </c>
      <c r="D2" s="17" t="str">
        <f>'Оцене 1.'!D3</f>
        <v>Српски као нематерњи језик</v>
      </c>
      <c r="E2" s="17" t="str">
        <f>'Оцене 1.'!E3</f>
        <v xml:space="preserve">Енглески </v>
      </c>
      <c r="F2" s="17" t="str">
        <f>'Оцене 1.'!F3</f>
        <v>Историја</v>
      </c>
      <c r="G2" s="17" t="str">
        <f>'Оцене 1.'!G3</f>
        <v>Географија</v>
      </c>
      <c r="H2" s="18" t="str">
        <f>'Оцене 1.'!H3</f>
        <v>Биологија</v>
      </c>
      <c r="I2" s="19" t="str">
        <f>'Оцене 1.'!I3</f>
        <v>Математика</v>
      </c>
      <c r="J2" s="140" t="str">
        <f>'Оцене 1.'!J3</f>
        <v>Информатика и рачунарство</v>
      </c>
      <c r="K2" s="140" t="str">
        <f>'Оцене 1.'!K3</f>
        <v>Техника и технологија</v>
      </c>
      <c r="L2" s="18" t="str">
        <f>'Оцене 1.'!L3</f>
        <v>Ликовна култура</v>
      </c>
      <c r="M2" s="19" t="str">
        <f>'Оцене 1.'!M3</f>
        <v>Музичка култура</v>
      </c>
      <c r="N2" s="20" t="str">
        <f>'Оцене 1.'!N3</f>
        <v>Физичко и здр. васпитање</v>
      </c>
      <c r="O2" s="20" t="str">
        <f>'Оцене 1.'!O3</f>
        <v xml:space="preserve">Физика </v>
      </c>
      <c r="P2" s="20" t="str">
        <f>'Оцене 1.'!P3</f>
        <v>Хемија</v>
      </c>
      <c r="Q2" s="17" t="str">
        <f>'Оцене 1.'!S3</f>
        <v>Немачки језик</v>
      </c>
      <c r="R2" s="17" t="str">
        <f>'Оцене 1.'!T3</f>
        <v>Француски језик</v>
      </c>
      <c r="S2" s="140" t="str">
        <f>'Оцене 1.'!U3</f>
        <v>Матерњи јез. са ел. нац. култ.</v>
      </c>
      <c r="T2" s="130" t="str">
        <f>'Оцене 1.'!Y3</f>
        <v>Владање</v>
      </c>
      <c r="U2" s="135" t="s">
        <v>37</v>
      </c>
    </row>
    <row r="3" spans="1:21" s="395" customFormat="1" ht="13.5" thickTop="1" x14ac:dyDescent="0.2">
      <c r="A3" s="403" t="s">
        <v>10</v>
      </c>
      <c r="B3" s="22">
        <v>5</v>
      </c>
      <c r="C3" s="23">
        <f>COUNTIF('Оцене 2.'!C$4:C$33,$B3)</f>
        <v>0</v>
      </c>
      <c r="D3" s="24">
        <f>COUNTIF('Оцене 2.'!D$4:D$33,$B3)</f>
        <v>0</v>
      </c>
      <c r="E3" s="24">
        <f>COUNTIF('Оцене 2.'!E$4:E$33,$B3)</f>
        <v>0</v>
      </c>
      <c r="F3" s="24">
        <f>COUNTIF('Оцене 2.'!F$4:F$33,$B3)</f>
        <v>0</v>
      </c>
      <c r="G3" s="24">
        <f>COUNTIF('Оцене 2.'!G$4:G$33,$B3)</f>
        <v>1</v>
      </c>
      <c r="H3" s="24">
        <f>COUNTIF('Оцене 2.'!H$4:H$33,$B3)</f>
        <v>0</v>
      </c>
      <c r="I3" s="24">
        <f>COUNTIF('Оцене 2.'!I$4:I$33,$B3)</f>
        <v>0</v>
      </c>
      <c r="J3" s="24">
        <f>COUNTIF('Оцене 2.'!J$4:J$33,$B3)</f>
        <v>0</v>
      </c>
      <c r="K3" s="24">
        <f>COUNTIF('Оцене 2.'!K$4:K$33,$B3)</f>
        <v>1</v>
      </c>
      <c r="L3" s="24">
        <f>COUNTIF('Оцене 2.'!L$4:L$33,$B3)</f>
        <v>0</v>
      </c>
      <c r="M3" s="24">
        <f>COUNTIF('Оцене 2.'!M$4:M$33,$B3)</f>
        <v>0</v>
      </c>
      <c r="N3" s="24">
        <f>COUNTIF('Оцене 2.'!N$4:N$33,$B3)</f>
        <v>0</v>
      </c>
      <c r="O3" s="24">
        <f>COUNTIF('Оцене 2.'!O$4:O$33,$B3)</f>
        <v>0</v>
      </c>
      <c r="P3" s="24">
        <f>COUNTIF('Оцене 2.'!P$4:P$33,$B3)</f>
        <v>0</v>
      </c>
      <c r="Q3" s="24">
        <f>COUNTIF('Оцене 2.'!S$4:S$33,$B3)</f>
        <v>0</v>
      </c>
      <c r="R3" s="24">
        <f>COUNTIF('Оцене 2.'!T$4:T$33,$B3)</f>
        <v>0</v>
      </c>
      <c r="S3" s="24">
        <f>COUNTIF('Оцене 2.'!U$4:U$33,$B3)</f>
        <v>0</v>
      </c>
      <c r="T3" s="146">
        <f>COUNTIF('Оцене 2.'!Y$4:Y$33,$B3)</f>
        <v>1</v>
      </c>
      <c r="U3" s="148">
        <f>SUM(C3:P3,Q3,R3)</f>
        <v>2</v>
      </c>
    </row>
    <row r="4" spans="1:21" s="395" customFormat="1" x14ac:dyDescent="0.2">
      <c r="A4" s="26" t="s">
        <v>11</v>
      </c>
      <c r="B4" s="27">
        <v>4</v>
      </c>
      <c r="C4" s="28">
        <f>COUNTIF('Оцене 2.'!C$4:C$33,$B4)</f>
        <v>0</v>
      </c>
      <c r="D4" s="29">
        <f>COUNTIF('Оцене 2.'!D$4:D$33,$B4)</f>
        <v>0</v>
      </c>
      <c r="E4" s="29">
        <f>COUNTIF('Оцене 2.'!E$4:E$33,$B4)</f>
        <v>0</v>
      </c>
      <c r="F4" s="29">
        <f>COUNTIF('Оцене 2.'!F$4:F$33,$B4)</f>
        <v>1</v>
      </c>
      <c r="G4" s="29">
        <f>COUNTIF('Оцене 2.'!G$4:G$33,$B4)</f>
        <v>0</v>
      </c>
      <c r="H4" s="29">
        <f>COUNTIF('Оцене 2.'!H$4:H$33,$B4)</f>
        <v>0</v>
      </c>
      <c r="I4" s="29">
        <f>COUNTIF('Оцене 2.'!I$4:I$33,$B4)</f>
        <v>0</v>
      </c>
      <c r="J4" s="29">
        <f>COUNTIF('Оцене 2.'!J$4:J$33,$B4)</f>
        <v>1</v>
      </c>
      <c r="K4" s="29">
        <f>COUNTIF('Оцене 2.'!K$4:K$33,$B4)</f>
        <v>0</v>
      </c>
      <c r="L4" s="29">
        <f>COUNTIF('Оцене 2.'!L$4:L$33,$B4)</f>
        <v>0</v>
      </c>
      <c r="M4" s="29">
        <f>COUNTIF('Оцене 2.'!M$4:M$33,$B4)</f>
        <v>0</v>
      </c>
      <c r="N4" s="29">
        <f>COUNTIF('Оцене 2.'!N$4:N$33,$B4)</f>
        <v>1</v>
      </c>
      <c r="O4" s="29">
        <f>COUNTIF('Оцене 2.'!O$4:O$33,$B4)</f>
        <v>0</v>
      </c>
      <c r="P4" s="29">
        <f>COUNTIF('Оцене 2.'!P$4:P$33,$B4)</f>
        <v>0</v>
      </c>
      <c r="Q4" s="29">
        <f>COUNTIF('Оцене 2.'!S$4:S$33,$B4)</f>
        <v>0</v>
      </c>
      <c r="R4" s="29">
        <f>COUNTIF('Оцене 2.'!T$4:T$33,$B4)</f>
        <v>0</v>
      </c>
      <c r="S4" s="29">
        <f>COUNTIF('Оцене 2.'!U$4:U$33,$B4)</f>
        <v>0</v>
      </c>
      <c r="T4" s="147">
        <f>COUNTIF('Оцене 2.'!Y$4:Y$33,$B4)</f>
        <v>0</v>
      </c>
      <c r="U4" s="134">
        <f t="shared" ref="U4:U10" si="0">SUM(C4:P4,Q4,R4)</f>
        <v>3</v>
      </c>
    </row>
    <row r="5" spans="1:21" s="395" customFormat="1" x14ac:dyDescent="0.2">
      <c r="A5" s="30" t="s">
        <v>9</v>
      </c>
      <c r="B5" s="27">
        <v>3</v>
      </c>
      <c r="C5" s="28">
        <f>COUNTIF('Оцене 2.'!C$4:C$33,$B5)</f>
        <v>0</v>
      </c>
      <c r="D5" s="29">
        <f>COUNTIF('Оцене 2.'!D$4:D$33,$B5)</f>
        <v>0</v>
      </c>
      <c r="E5" s="29">
        <f>COUNTIF('Оцене 2.'!E$4:E$33,$B5)</f>
        <v>1</v>
      </c>
      <c r="F5" s="29">
        <f>COUNTIF('Оцене 2.'!F$4:F$33,$B5)</f>
        <v>0</v>
      </c>
      <c r="G5" s="29">
        <f>COUNTIF('Оцене 2.'!G$4:G$33,$B5)</f>
        <v>0</v>
      </c>
      <c r="H5" s="29">
        <f>COUNTIF('Оцене 2.'!H$4:H$33,$B5)</f>
        <v>0</v>
      </c>
      <c r="I5" s="29">
        <f>COUNTIF('Оцене 2.'!I$4:I$33,$B5)</f>
        <v>1</v>
      </c>
      <c r="J5" s="29">
        <f>COUNTIF('Оцене 2.'!J$4:J$33,$B5)</f>
        <v>0</v>
      </c>
      <c r="K5" s="29">
        <f>COUNTIF('Оцене 2.'!K$4:K$33,$B5)</f>
        <v>0</v>
      </c>
      <c r="L5" s="29">
        <f>COUNTIF('Оцене 2.'!L$4:L$33,$B5)</f>
        <v>0</v>
      </c>
      <c r="M5" s="29">
        <f>COUNTIF('Оцене 2.'!M$4:M$33,$B5)</f>
        <v>1</v>
      </c>
      <c r="N5" s="29">
        <f>COUNTIF('Оцене 2.'!N$4:N$33,$B5)</f>
        <v>0</v>
      </c>
      <c r="O5" s="29">
        <f>COUNTIF('Оцене 2.'!O$4:O$33,$B5)</f>
        <v>0</v>
      </c>
      <c r="P5" s="29">
        <f>COUNTIF('Оцене 2.'!P$4:P$33,$B5)</f>
        <v>0</v>
      </c>
      <c r="Q5" s="29">
        <f>COUNTIF('Оцене 2.'!S$4:S$33,$B5)</f>
        <v>1</v>
      </c>
      <c r="R5" s="29">
        <f>COUNTIF('Оцене 2.'!T$4:T$33,$B5)</f>
        <v>0</v>
      </c>
      <c r="S5" s="29">
        <f>COUNTIF('Оцене 2.'!U$4:U$33,$B5)</f>
        <v>0</v>
      </c>
      <c r="T5" s="147">
        <f>COUNTIF('Оцене 2.'!Y$4:Y$33,$B5)</f>
        <v>0</v>
      </c>
      <c r="U5" s="134">
        <f t="shared" si="0"/>
        <v>4</v>
      </c>
    </row>
    <row r="6" spans="1:21" s="395" customFormat="1" ht="13.5" thickBot="1" x14ac:dyDescent="0.25">
      <c r="A6" s="404" t="s">
        <v>12</v>
      </c>
      <c r="B6" s="32">
        <v>2</v>
      </c>
      <c r="C6" s="28">
        <f>COUNTIF('Оцене 2.'!C$4:C$33,$B6)</f>
        <v>1</v>
      </c>
      <c r="D6" s="29">
        <f>COUNTIF('Оцене 2.'!D$4:D$33,$B6)</f>
        <v>0</v>
      </c>
      <c r="E6" s="33">
        <f>COUNTIF('Оцене 2.'!E$4:E$33,$B6)</f>
        <v>0</v>
      </c>
      <c r="F6" s="29">
        <f>COUNTIF('Оцене 2.'!F$4:F$33,$B6)</f>
        <v>0</v>
      </c>
      <c r="G6" s="29">
        <f>COUNTIF('Оцене 2.'!G$4:G$33,$B6)</f>
        <v>0</v>
      </c>
      <c r="H6" s="29">
        <f>COUNTIF('Оцене 2.'!H$4:H$33,$B6)</f>
        <v>1</v>
      </c>
      <c r="I6" s="29">
        <f>COUNTIF('Оцене 2.'!I$4:I$33,$B6)</f>
        <v>0</v>
      </c>
      <c r="J6" s="29">
        <f>COUNTIF('Оцене 2.'!J$4:J$33,$B6)</f>
        <v>0</v>
      </c>
      <c r="K6" s="29">
        <f>COUNTIF('Оцене 2.'!K$4:K$33,$B6)</f>
        <v>0</v>
      </c>
      <c r="L6" s="29">
        <f>COUNTIF('Оцене 2.'!L$4:L$33,$B6)</f>
        <v>1</v>
      </c>
      <c r="M6" s="29">
        <f>COUNTIF('Оцене 2.'!M$4:M$33,$B6)</f>
        <v>0</v>
      </c>
      <c r="N6" s="29">
        <f>COUNTIF('Оцене 2.'!N$4:N$33,$B6)</f>
        <v>0</v>
      </c>
      <c r="O6" s="29">
        <f>COUNTIF('Оцене 2.'!O$4:O$33,$B6)</f>
        <v>0</v>
      </c>
      <c r="P6" s="29">
        <f>COUNTIF('Оцене 2.'!P$4:P$33,$B6)</f>
        <v>0</v>
      </c>
      <c r="Q6" s="29">
        <f>COUNTIF('Оцене 2.'!S$4:S$33,$B6)</f>
        <v>0</v>
      </c>
      <c r="R6" s="29">
        <f>COUNTIF('Оцене 2.'!T$4:T$33,$B6)</f>
        <v>0</v>
      </c>
      <c r="S6" s="29">
        <f>COUNTIF('Оцене 2.'!U$4:U$33,$B6)</f>
        <v>0</v>
      </c>
      <c r="T6" s="147">
        <f>COUNTIF('Оцене 2.'!Y$4:Y$33,$B6)</f>
        <v>0</v>
      </c>
      <c r="U6" s="149">
        <f t="shared" si="0"/>
        <v>3</v>
      </c>
    </row>
    <row r="7" spans="1:21" s="3" customFormat="1" ht="14.25" thickTop="1" thickBot="1" x14ac:dyDescent="0.25">
      <c r="A7" s="600" t="s">
        <v>33</v>
      </c>
      <c r="B7" s="601"/>
      <c r="C7" s="34">
        <f>SUM(C3:C6)</f>
        <v>1</v>
      </c>
      <c r="D7" s="35">
        <f t="shared" ref="D7:T7" si="1">SUM(D3:D6)</f>
        <v>0</v>
      </c>
      <c r="E7" s="36">
        <f t="shared" si="1"/>
        <v>1</v>
      </c>
      <c r="F7" s="35">
        <f t="shared" si="1"/>
        <v>1</v>
      </c>
      <c r="G7" s="35">
        <f t="shared" si="1"/>
        <v>1</v>
      </c>
      <c r="H7" s="35">
        <f t="shared" si="1"/>
        <v>1</v>
      </c>
      <c r="I7" s="35">
        <f t="shared" si="1"/>
        <v>1</v>
      </c>
      <c r="J7" s="35">
        <f t="shared" si="1"/>
        <v>1</v>
      </c>
      <c r="K7" s="35">
        <f t="shared" si="1"/>
        <v>1</v>
      </c>
      <c r="L7" s="35">
        <f t="shared" si="1"/>
        <v>1</v>
      </c>
      <c r="M7" s="35">
        <f t="shared" si="1"/>
        <v>1</v>
      </c>
      <c r="N7" s="35">
        <f t="shared" si="1"/>
        <v>1</v>
      </c>
      <c r="O7" s="35">
        <f t="shared" si="1"/>
        <v>0</v>
      </c>
      <c r="P7" s="35">
        <f t="shared" si="1"/>
        <v>0</v>
      </c>
      <c r="Q7" s="35">
        <f t="shared" si="1"/>
        <v>1</v>
      </c>
      <c r="R7" s="35">
        <f t="shared" si="1"/>
        <v>0</v>
      </c>
      <c r="S7" s="35">
        <f t="shared" si="1"/>
        <v>0</v>
      </c>
      <c r="T7" s="35">
        <f t="shared" si="1"/>
        <v>1</v>
      </c>
      <c r="U7" s="136">
        <f t="shared" si="0"/>
        <v>12</v>
      </c>
    </row>
    <row r="8" spans="1:21" s="3" customFormat="1" ht="13.5" thickTop="1" x14ac:dyDescent="0.2">
      <c r="A8" s="37" t="s">
        <v>13</v>
      </c>
      <c r="B8" s="38">
        <v>1</v>
      </c>
      <c r="C8" s="39">
        <f>COUNTIF('Оцене 2.'!C$4:C$33,$B8)</f>
        <v>0</v>
      </c>
      <c r="D8" s="40">
        <f>COUNTIF('Оцене 2.'!D$4:D$33,$B8)</f>
        <v>0</v>
      </c>
      <c r="E8" s="40">
        <f>COUNTIF('Оцене 2.'!E$4:E$33,$B8)</f>
        <v>0</v>
      </c>
      <c r="F8" s="40">
        <f>COUNTIF('Оцене 2.'!F$4:F$33,$B8)</f>
        <v>0</v>
      </c>
      <c r="G8" s="40">
        <f>COUNTIF('Оцене 2.'!G$4:G$33,$B8)</f>
        <v>0</v>
      </c>
      <c r="H8" s="40">
        <f>COUNTIF('Оцене 2.'!H$4:H$33,$B8)</f>
        <v>0</v>
      </c>
      <c r="I8" s="40">
        <f>COUNTIF('Оцене 2.'!I$4:I$33,$B8)</f>
        <v>0</v>
      </c>
      <c r="J8" s="40">
        <f>COUNTIF('Оцене 2.'!J$4:J$33,$B8)</f>
        <v>0</v>
      </c>
      <c r="K8" s="40">
        <f>COUNTIF('Оцене 2.'!K$4:K$33,$B8)</f>
        <v>0</v>
      </c>
      <c r="L8" s="40">
        <f>COUNTIF('Оцене 2.'!L$4:L$33,$B8)</f>
        <v>0</v>
      </c>
      <c r="M8" s="40">
        <f>COUNTIF('Оцене 2.'!M$4:M$33,$B8)</f>
        <v>0</v>
      </c>
      <c r="N8" s="40">
        <f>COUNTIF('Оцене 2.'!N$4:N$33,$B8)</f>
        <v>0</v>
      </c>
      <c r="O8" s="40">
        <f>COUNTIF('Оцене 2.'!O$4:O$33,$B8)</f>
        <v>0</v>
      </c>
      <c r="P8" s="40">
        <f>COUNTIF('Оцене 2.'!P$4:P$33,$B8)</f>
        <v>0</v>
      </c>
      <c r="Q8" s="40">
        <f>COUNTIF('Оцене 2.'!S$4:S$33,$B8)</f>
        <v>0</v>
      </c>
      <c r="R8" s="40">
        <f>COUNTIF('Оцене 2.'!T$4:T$33,$B8)</f>
        <v>0</v>
      </c>
      <c r="S8" s="40">
        <f>COUNTIF('Оцене 2.'!U$4:U$33,$B8)</f>
        <v>0</v>
      </c>
      <c r="T8" s="131">
        <f>COUNTIF('Оцене 2.'!Y$4:Y$33,$B8)</f>
        <v>0</v>
      </c>
      <c r="U8" s="148">
        <f t="shared" si="0"/>
        <v>0</v>
      </c>
    </row>
    <row r="9" spans="1:21" s="3" customFormat="1" ht="13.5" thickBot="1" x14ac:dyDescent="0.25">
      <c r="A9" s="41" t="s">
        <v>14</v>
      </c>
      <c r="B9" s="42">
        <v>0</v>
      </c>
      <c r="C9" s="43">
        <f>COUNTIF('Оцене 2.'!C$4:C$33,$B9)</f>
        <v>0</v>
      </c>
      <c r="D9" s="44">
        <f>COUNTIF('Оцене 2.'!D$4:D$33,$B9)</f>
        <v>0</v>
      </c>
      <c r="E9" s="44">
        <f>COUNTIF('Оцене 2.'!E$4:E$33,$B9)</f>
        <v>0</v>
      </c>
      <c r="F9" s="44">
        <f>COUNTIF('Оцене 2.'!F$4:F$33,$B9)</f>
        <v>0</v>
      </c>
      <c r="G9" s="44">
        <f>COUNTIF('Оцене 2.'!G$4:G$33,$B9)</f>
        <v>0</v>
      </c>
      <c r="H9" s="44">
        <f>COUNTIF('Оцене 2.'!H$4:H$33,$B9)</f>
        <v>0</v>
      </c>
      <c r="I9" s="44">
        <f>COUNTIF('Оцене 2.'!I$4:I$33,$B9)</f>
        <v>0</v>
      </c>
      <c r="J9" s="44">
        <f>COUNTIF('Оцене 2.'!J$4:J$33,$B9)</f>
        <v>0</v>
      </c>
      <c r="K9" s="44">
        <f>COUNTIF('Оцене 2.'!K$4:K$33,$B9)</f>
        <v>0</v>
      </c>
      <c r="L9" s="44">
        <f>COUNTIF('Оцене 2.'!L$4:L$33,$B9)</f>
        <v>0</v>
      </c>
      <c r="M9" s="44">
        <f>COUNTIF('Оцене 2.'!M$4:M$33,$B9)</f>
        <v>0</v>
      </c>
      <c r="N9" s="44">
        <f>COUNTIF('Оцене 2.'!N$4:N$33,$B9)</f>
        <v>0</v>
      </c>
      <c r="O9" s="44">
        <f>COUNTIF('Оцене 2.'!O$4:O$33,$B9)</f>
        <v>0</v>
      </c>
      <c r="P9" s="44">
        <f>COUNTIF('Оцене 2.'!P$4:P$33,$B9)</f>
        <v>0</v>
      </c>
      <c r="Q9" s="44">
        <f>COUNTIF('Оцене 2.'!S$4:S$33,$B9)</f>
        <v>0</v>
      </c>
      <c r="R9" s="44">
        <f>COUNTIF('Оцене 2.'!T$4:T$33,$B9)</f>
        <v>0</v>
      </c>
      <c r="S9" s="44">
        <f>COUNTIF('Оцене 2.'!U$4:U$33,$B9)</f>
        <v>0</v>
      </c>
      <c r="T9" s="144">
        <f>COUNTIF('Оцене 2.'!Y$4:Y$33,$B9)</f>
        <v>0</v>
      </c>
      <c r="U9" s="134">
        <f t="shared" si="0"/>
        <v>0</v>
      </c>
    </row>
    <row r="10" spans="1:21" s="3" customFormat="1" ht="14.25" thickTop="1" thickBot="1" x14ac:dyDescent="0.25">
      <c r="A10" s="602" t="s">
        <v>34</v>
      </c>
      <c r="B10" s="603"/>
      <c r="C10" s="45">
        <f>SUM(C7:C9)</f>
        <v>1</v>
      </c>
      <c r="D10" s="46">
        <f t="shared" ref="D10:T10" si="2">SUM(D7:D9)</f>
        <v>0</v>
      </c>
      <c r="E10" s="36">
        <f t="shared" si="2"/>
        <v>1</v>
      </c>
      <c r="F10" s="36">
        <f t="shared" si="2"/>
        <v>1</v>
      </c>
      <c r="G10" s="36">
        <f t="shared" si="2"/>
        <v>1</v>
      </c>
      <c r="H10" s="36">
        <f t="shared" si="2"/>
        <v>1</v>
      </c>
      <c r="I10" s="36">
        <f t="shared" si="2"/>
        <v>1</v>
      </c>
      <c r="J10" s="36">
        <f t="shared" si="2"/>
        <v>1</v>
      </c>
      <c r="K10" s="36">
        <f t="shared" si="2"/>
        <v>1</v>
      </c>
      <c r="L10" s="36">
        <f t="shared" si="2"/>
        <v>1</v>
      </c>
      <c r="M10" s="36">
        <f t="shared" si="2"/>
        <v>1</v>
      </c>
      <c r="N10" s="36">
        <f t="shared" si="2"/>
        <v>1</v>
      </c>
      <c r="O10" s="36">
        <f t="shared" si="2"/>
        <v>0</v>
      </c>
      <c r="P10" s="36">
        <f t="shared" si="2"/>
        <v>0</v>
      </c>
      <c r="Q10" s="36">
        <f t="shared" si="2"/>
        <v>1</v>
      </c>
      <c r="R10" s="36">
        <f t="shared" si="2"/>
        <v>0</v>
      </c>
      <c r="S10" s="36">
        <f t="shared" si="2"/>
        <v>0</v>
      </c>
      <c r="T10" s="145">
        <f t="shared" si="2"/>
        <v>1</v>
      </c>
      <c r="U10" s="136">
        <f t="shared" si="0"/>
        <v>12</v>
      </c>
    </row>
    <row r="11" spans="1:21" s="3" customFormat="1" ht="14.25" thickTop="1" thickBot="1" x14ac:dyDescent="0.25">
      <c r="A11" s="600" t="s">
        <v>35</v>
      </c>
      <c r="B11" s="601"/>
      <c r="C11" s="47">
        <f>SUM('Оцене 2.'!C4:C33)/SUM(C7:C8)</f>
        <v>2</v>
      </c>
      <c r="D11" s="48" t="e">
        <f>SUM('Оцене 2.'!D4:D33)/SUM(D7:D8)</f>
        <v>#DIV/0!</v>
      </c>
      <c r="E11" s="48">
        <f>SUM('Оцене 2.'!E4:E33)/SUM(E7:E8)</f>
        <v>3</v>
      </c>
      <c r="F11" s="48">
        <f>SUM('Оцене 2.'!F4:F33)/SUM(F7:F8)</f>
        <v>4</v>
      </c>
      <c r="G11" s="48">
        <f>SUM('Оцене 2.'!G4:G33)/SUM(G7:G8)</f>
        <v>5</v>
      </c>
      <c r="H11" s="48">
        <f>SUM('Оцене 2.'!H4:H33)/SUM(H7:H8)</f>
        <v>2</v>
      </c>
      <c r="I11" s="48">
        <f>SUM('Оцене 2.'!I4:I33)/SUM(I7:I8)</f>
        <v>3</v>
      </c>
      <c r="J11" s="48">
        <f>SUM('Оцене 2.'!J4:J33)/SUM(J7:J8)</f>
        <v>4</v>
      </c>
      <c r="K11" s="48">
        <f>SUM('Оцене 2.'!K4:K33)/SUM(K7:K8)</f>
        <v>5</v>
      </c>
      <c r="L11" s="48">
        <f>SUM('Оцене 2.'!L4:L33)/SUM(L7:L8)</f>
        <v>2</v>
      </c>
      <c r="M11" s="48">
        <f>SUM('Оцене 2.'!M4:M33)/SUM(M7:M8)</f>
        <v>3</v>
      </c>
      <c r="N11" s="48">
        <f>SUM('Оцене 2.'!N4:N33)/SUM(N7:N8)</f>
        <v>4</v>
      </c>
      <c r="O11" s="48" t="e">
        <f>SUM('Оцене 2.'!O4:O33)/SUM(O7:O8)</f>
        <v>#DIV/0!</v>
      </c>
      <c r="P11" s="48" t="e">
        <f>SUM('Оцене 2.'!P4:P33)/SUM(P7:P8)</f>
        <v>#DIV/0!</v>
      </c>
      <c r="Q11" s="48">
        <f>SUM('Оцене 2.'!S4:S33)/SUM(Q7:Q8)</f>
        <v>3</v>
      </c>
      <c r="R11" s="48" t="e">
        <f>SUM('Оцене 2.'!T4:T33)/SUM(R7:R8)</f>
        <v>#DIV/0!</v>
      </c>
      <c r="S11" s="48" t="e">
        <f>SUM('Оцене 2.'!U4:U33)/SUM(S7:S8)</f>
        <v>#DIV/0!</v>
      </c>
      <c r="T11" s="132">
        <f>SUM('Оцене 2.'!Y4:Y33)/SUM(T7:T8)</f>
        <v>5</v>
      </c>
      <c r="U11" s="137">
        <f>(U3*B3+U4*B4+U5*B5+U6*B6+U8*B8)/(U7+U8)</f>
        <v>3.3333333333333335</v>
      </c>
    </row>
    <row r="12" spans="1:21" s="395" customFormat="1" ht="13.5" thickTop="1" x14ac:dyDescent="0.2">
      <c r="A12" s="25"/>
      <c r="B12" s="25"/>
      <c r="C12" s="15"/>
      <c r="D12" s="15"/>
      <c r="E12" s="15"/>
      <c r="F12" s="15"/>
      <c r="G12" s="15"/>
      <c r="H12" s="15"/>
      <c r="I12" s="15"/>
      <c r="J12" s="15"/>
      <c r="K12" s="15"/>
      <c r="L12" s="15"/>
      <c r="M12" s="25"/>
      <c r="N12" s="25"/>
      <c r="O12" s="25"/>
      <c r="P12" s="25"/>
      <c r="Q12" s="25"/>
      <c r="R12" s="25"/>
      <c r="S12" s="25"/>
      <c r="T12" s="25"/>
      <c r="U12" s="133"/>
    </row>
    <row r="13" spans="1:21" s="395" customFormat="1" ht="13.5" thickBot="1" x14ac:dyDescent="0.25">
      <c r="C13" s="278"/>
      <c r="D13" s="278"/>
      <c r="E13" s="278"/>
      <c r="F13" s="278"/>
      <c r="G13" s="278"/>
      <c r="H13" s="278"/>
      <c r="I13" s="278"/>
      <c r="J13" s="278"/>
      <c r="K13" s="278"/>
      <c r="L13" s="278"/>
    </row>
    <row r="14" spans="1:21" s="395" customFormat="1" ht="30.75" customHeight="1" thickBot="1" x14ac:dyDescent="0.25">
      <c r="A14" s="609" t="s">
        <v>70</v>
      </c>
      <c r="B14" s="610"/>
      <c r="C14" s="611" t="s">
        <v>72</v>
      </c>
      <c r="D14" s="612"/>
      <c r="E14" s="613"/>
      <c r="F14" s="587" t="s">
        <v>71</v>
      </c>
      <c r="G14" s="585"/>
      <c r="H14" s="586"/>
      <c r="I14" s="278"/>
      <c r="J14" s="278"/>
      <c r="K14" s="278"/>
      <c r="L14" s="278"/>
      <c r="M14" s="609" t="s">
        <v>99</v>
      </c>
      <c r="N14" s="623"/>
      <c r="O14" s="623"/>
      <c r="P14" s="624"/>
      <c r="Q14" s="622" t="s">
        <v>98</v>
      </c>
      <c r="R14" s="612"/>
      <c r="S14" s="613"/>
      <c r="T14" s="620" t="s">
        <v>15</v>
      </c>
      <c r="U14" s="621"/>
    </row>
    <row r="15" spans="1:21" s="395" customFormat="1" ht="15.75" customHeight="1" x14ac:dyDescent="0.2">
      <c r="A15" s="608" t="str">
        <f>'Оцене 2.'!Q3</f>
        <v>Верска настава</v>
      </c>
      <c r="B15" s="593"/>
      <c r="C15" s="561" t="s">
        <v>53</v>
      </c>
      <c r="D15" s="562"/>
      <c r="E15" s="588"/>
      <c r="F15" s="564">
        <f>COUNTIF('Оцене 2.'!$Q$4:$Q$33,C15)</f>
        <v>0</v>
      </c>
      <c r="G15" s="591"/>
      <c r="H15" s="565"/>
      <c r="I15" s="278"/>
      <c r="J15" s="278"/>
      <c r="K15" s="278"/>
      <c r="L15" s="278"/>
      <c r="M15" s="553" t="str">
        <f>'Оцене 2.'!V3</f>
        <v>Хор и оркестар</v>
      </c>
      <c r="N15" s="554"/>
      <c r="O15" s="554"/>
      <c r="P15" s="555"/>
      <c r="Q15" s="561" t="s">
        <v>53</v>
      </c>
      <c r="R15" s="562"/>
      <c r="S15" s="588"/>
      <c r="T15" s="564">
        <f>COUNTIF('Оцене 2.'!$V$4:$V$33,C15)</f>
        <v>0</v>
      </c>
      <c r="U15" s="565"/>
    </row>
    <row r="16" spans="1:21" s="395" customFormat="1" ht="15.75" customHeight="1" x14ac:dyDescent="0.2">
      <c r="A16" s="594"/>
      <c r="B16" s="595"/>
      <c r="C16" s="566" t="s">
        <v>54</v>
      </c>
      <c r="D16" s="567"/>
      <c r="E16" s="578"/>
      <c r="F16" s="561">
        <f>COUNTIF('Оцене 2.'!$Q$4:$Q$33,C16)</f>
        <v>0</v>
      </c>
      <c r="G16" s="562"/>
      <c r="H16" s="588"/>
      <c r="I16" s="278"/>
      <c r="J16" s="278"/>
      <c r="K16" s="278"/>
      <c r="L16" s="278"/>
      <c r="M16" s="556"/>
      <c r="N16" s="466"/>
      <c r="O16" s="466"/>
      <c r="P16" s="557"/>
      <c r="Q16" s="566" t="s">
        <v>54</v>
      </c>
      <c r="R16" s="567"/>
      <c r="S16" s="578"/>
      <c r="T16" s="569">
        <f>COUNTIF('Оцене 2.'!$V$4:$V$33,C16)</f>
        <v>0</v>
      </c>
      <c r="U16" s="570"/>
    </row>
    <row r="17" spans="1:21" s="395" customFormat="1" ht="15.75" customHeight="1" thickBot="1" x14ac:dyDescent="0.25">
      <c r="A17" s="596"/>
      <c r="B17" s="597"/>
      <c r="C17" s="571" t="s">
        <v>55</v>
      </c>
      <c r="D17" s="572"/>
      <c r="E17" s="579"/>
      <c r="F17" s="574">
        <f>COUNTIF('Оцене 2.'!$Q$4:$Q$33,C17)</f>
        <v>0</v>
      </c>
      <c r="G17" s="590"/>
      <c r="H17" s="575"/>
      <c r="I17" s="278"/>
      <c r="J17" s="278"/>
      <c r="K17" s="278"/>
      <c r="L17" s="278"/>
      <c r="M17" s="558"/>
      <c r="N17" s="559"/>
      <c r="O17" s="559"/>
      <c r="P17" s="560"/>
      <c r="Q17" s="571" t="s">
        <v>55</v>
      </c>
      <c r="R17" s="572"/>
      <c r="S17" s="579"/>
      <c r="T17" s="574">
        <f>COUNTIF('Оцене 2.'!$V$4:$V$33,C17)</f>
        <v>0</v>
      </c>
      <c r="U17" s="575"/>
    </row>
    <row r="18" spans="1:21" s="395" customFormat="1" ht="15" customHeight="1" x14ac:dyDescent="0.2">
      <c r="A18" s="553" t="str">
        <f>'Оцене 2.'!R3</f>
        <v>Грађанско васпитање</v>
      </c>
      <c r="B18" s="593"/>
      <c r="C18" s="561" t="s">
        <v>53</v>
      </c>
      <c r="D18" s="562"/>
      <c r="E18" s="563"/>
      <c r="F18" s="564">
        <f>COUNTIF('Оцене 2.'!$R$4:$R$33,C18)</f>
        <v>1</v>
      </c>
      <c r="G18" s="591"/>
      <c r="H18" s="565"/>
      <c r="I18" s="278"/>
      <c r="J18" s="278"/>
      <c r="K18" s="278"/>
      <c r="L18" s="278"/>
      <c r="M18" s="553" t="str">
        <f>'Оцене 2.'!X3</f>
        <v>Свакодневни живот у прошлости</v>
      </c>
      <c r="N18" s="554"/>
      <c r="O18" s="554"/>
      <c r="P18" s="555"/>
      <c r="Q18" s="561" t="s">
        <v>53</v>
      </c>
      <c r="R18" s="562"/>
      <c r="S18" s="563"/>
      <c r="T18" s="618">
        <f>COUNTIF('Оцене 2.'!$X$4:$X$33,C18)</f>
        <v>1</v>
      </c>
      <c r="U18" s="618"/>
    </row>
    <row r="19" spans="1:21" s="395" customFormat="1" ht="15" customHeight="1" x14ac:dyDescent="0.2">
      <c r="A19" s="594"/>
      <c r="B19" s="595"/>
      <c r="C19" s="566" t="s">
        <v>54</v>
      </c>
      <c r="D19" s="567"/>
      <c r="E19" s="568"/>
      <c r="F19" s="569">
        <f>COUNTIF('Оцене 2.'!$R$4:$R$33,C19)</f>
        <v>0</v>
      </c>
      <c r="G19" s="589"/>
      <c r="H19" s="570"/>
      <c r="I19" s="278"/>
      <c r="J19" s="278"/>
      <c r="K19" s="278"/>
      <c r="L19" s="278"/>
      <c r="M19" s="556"/>
      <c r="N19" s="466"/>
      <c r="O19" s="466"/>
      <c r="P19" s="557"/>
      <c r="Q19" s="566" t="s">
        <v>54</v>
      </c>
      <c r="R19" s="567"/>
      <c r="S19" s="568"/>
      <c r="T19" s="569">
        <f>COUNTIF('Оцене 2.'!$X$4:$X$33,C19)</f>
        <v>0</v>
      </c>
      <c r="U19" s="570"/>
    </row>
    <row r="20" spans="1:21" s="395" customFormat="1" ht="15" customHeight="1" thickBot="1" x14ac:dyDescent="0.25">
      <c r="A20" s="596"/>
      <c r="B20" s="597"/>
      <c r="C20" s="571" t="s">
        <v>55</v>
      </c>
      <c r="D20" s="572"/>
      <c r="E20" s="573"/>
      <c r="F20" s="574">
        <f>COUNTIF('Оцене 2.'!$R$4:$R$33,C20)</f>
        <v>0</v>
      </c>
      <c r="G20" s="590"/>
      <c r="H20" s="575"/>
      <c r="I20" s="278"/>
      <c r="J20" s="278"/>
      <c r="K20" s="278"/>
      <c r="L20" s="278"/>
      <c r="M20" s="558"/>
      <c r="N20" s="559"/>
      <c r="O20" s="559"/>
      <c r="P20" s="560"/>
      <c r="Q20" s="571" t="s">
        <v>55</v>
      </c>
      <c r="R20" s="572"/>
      <c r="S20" s="573"/>
      <c r="T20" s="574">
        <f>COUNTIF('Оцене 2.'!$X$4:$X$33,C20)</f>
        <v>0</v>
      </c>
      <c r="U20" s="575"/>
    </row>
    <row r="21" spans="1:21" s="443" customFormat="1" ht="14.25" customHeight="1" x14ac:dyDescent="0.2">
      <c r="A21" s="1"/>
      <c r="B21" s="1"/>
      <c r="C21" s="205"/>
      <c r="D21" s="205"/>
      <c r="E21" s="205"/>
      <c r="F21" s="205"/>
      <c r="G21" s="205"/>
      <c r="H21" s="205"/>
      <c r="I21" s="278"/>
      <c r="J21" s="278"/>
      <c r="K21" s="278"/>
      <c r="L21" s="278"/>
      <c r="M21" s="553" t="str">
        <f>'Оцене 2.'!W3</f>
        <v>Чувари природе</v>
      </c>
      <c r="N21" s="554"/>
      <c r="O21" s="554"/>
      <c r="P21" s="555"/>
      <c r="Q21" s="561" t="s">
        <v>53</v>
      </c>
      <c r="R21" s="562"/>
      <c r="S21" s="563"/>
      <c r="T21" s="576">
        <f>COUNTIF('Оцене 2.'!$W$4:$W$33,C18)</f>
        <v>0</v>
      </c>
      <c r="U21" s="577"/>
    </row>
    <row r="22" spans="1:21" s="443" customFormat="1" ht="13.5" customHeight="1" x14ac:dyDescent="0.2">
      <c r="A22" s="1"/>
      <c r="B22" s="1"/>
      <c r="C22" s="205"/>
      <c r="D22" s="205"/>
      <c r="E22" s="205"/>
      <c r="F22" s="205"/>
      <c r="G22" s="205"/>
      <c r="H22" s="205"/>
      <c r="I22" s="278"/>
      <c r="J22" s="278"/>
      <c r="K22" s="278"/>
      <c r="L22" s="278"/>
      <c r="M22" s="556"/>
      <c r="N22" s="466"/>
      <c r="O22" s="466"/>
      <c r="P22" s="557"/>
      <c r="Q22" s="566" t="s">
        <v>54</v>
      </c>
      <c r="R22" s="567"/>
      <c r="S22" s="568"/>
      <c r="T22" s="569">
        <f>COUNTIF('Оцене 2.'!$W$4:$W$33,C19)</f>
        <v>0</v>
      </c>
      <c r="U22" s="570"/>
    </row>
    <row r="23" spans="1:21" s="443" customFormat="1" ht="14.25" customHeight="1" thickBot="1" x14ac:dyDescent="0.25">
      <c r="A23" s="1"/>
      <c r="B23" s="1"/>
      <c r="C23" s="205"/>
      <c r="D23" s="205"/>
      <c r="E23" s="205"/>
      <c r="F23" s="205"/>
      <c r="G23" s="205"/>
      <c r="H23" s="205"/>
      <c r="I23" s="278"/>
      <c r="J23" s="278"/>
      <c r="K23" s="278"/>
      <c r="L23" s="278"/>
      <c r="M23" s="558"/>
      <c r="N23" s="559"/>
      <c r="O23" s="559"/>
      <c r="P23" s="560"/>
      <c r="Q23" s="571" t="s">
        <v>55</v>
      </c>
      <c r="R23" s="572"/>
      <c r="S23" s="573"/>
      <c r="T23" s="574">
        <f>COUNTIF('Оцене 2.'!$W$4:$W$33,C20)</f>
        <v>0</v>
      </c>
      <c r="U23" s="575"/>
    </row>
    <row r="24" spans="1:21" s="395" customFormat="1" ht="15" customHeight="1" x14ac:dyDescent="0.2">
      <c r="A24" s="1"/>
      <c r="B24" s="1"/>
      <c r="C24" s="205"/>
      <c r="D24" s="205"/>
      <c r="E24" s="205"/>
      <c r="F24" s="205"/>
      <c r="G24" s="205"/>
      <c r="H24" s="205"/>
      <c r="I24" s="278"/>
      <c r="J24" s="278"/>
      <c r="K24" s="278"/>
      <c r="L24" s="278"/>
    </row>
    <row r="25" spans="1:21" s="395" customFormat="1" x14ac:dyDescent="0.2">
      <c r="B25" s="206"/>
      <c r="C25" s="278"/>
      <c r="D25" s="278"/>
      <c r="E25" s="278"/>
      <c r="F25" s="278"/>
      <c r="G25" s="278"/>
      <c r="H25" s="278"/>
      <c r="I25" s="278"/>
      <c r="J25" s="278"/>
      <c r="K25" s="278"/>
      <c r="L25" s="278"/>
      <c r="S25" s="619"/>
      <c r="T25" s="619"/>
      <c r="U25" s="619"/>
    </row>
    <row r="26" spans="1:21" ht="27" customHeight="1" thickBot="1" x14ac:dyDescent="0.25">
      <c r="A26" s="592" t="str">
        <f>'Оцене 1.'!A37</f>
        <v>5. РАЗРЕД</v>
      </c>
      <c r="B26" s="592"/>
      <c r="C26" s="580" t="str">
        <f>C1</f>
        <v xml:space="preserve">УСПЕХ ПО ПРЕДМЕТИМА - </v>
      </c>
      <c r="D26" s="581"/>
      <c r="E26" s="581"/>
      <c r="F26" s="581"/>
      <c r="G26" s="581"/>
      <c r="H26" s="581"/>
      <c r="I26" s="581"/>
      <c r="J26" s="581"/>
      <c r="K26" s="581"/>
      <c r="L26" s="581"/>
      <c r="M26" s="582" t="str">
        <f>M1</f>
        <v>2. полугодиште</v>
      </c>
      <c r="N26" s="583"/>
      <c r="O26" s="583"/>
      <c r="P26" s="582" t="str">
        <f>P1</f>
        <v>2018/2019.</v>
      </c>
      <c r="Q26" s="582"/>
      <c r="R26" s="582"/>
      <c r="S26" s="617" t="s">
        <v>81</v>
      </c>
      <c r="T26" s="617"/>
      <c r="U26" s="617"/>
    </row>
    <row r="27" spans="1:21" ht="147" customHeight="1" thickTop="1" thickBot="1" x14ac:dyDescent="0.25">
      <c r="A27" s="598" t="s">
        <v>20</v>
      </c>
      <c r="B27" s="599"/>
      <c r="C27" s="163" t="str">
        <f>'Оцене 1.'!C38</f>
        <v>Српски језик</v>
      </c>
      <c r="D27" s="163" t="str">
        <f>'Оцене 1.'!D38</f>
        <v>Српски као нематерњи језик</v>
      </c>
      <c r="E27" s="140" t="str">
        <f>'Оцене 1.'!E38</f>
        <v xml:space="preserve">Енглески </v>
      </c>
      <c r="F27" s="140" t="str">
        <f>'Оцене 1.'!F38</f>
        <v>Историја</v>
      </c>
      <c r="G27" s="140" t="str">
        <f>'Оцене 1.'!G38</f>
        <v>Географија</v>
      </c>
      <c r="H27" s="140" t="str">
        <f>'Оцене 1.'!H38</f>
        <v>Биологија</v>
      </c>
      <c r="I27" s="140" t="str">
        <f>'Оцене 1.'!I38</f>
        <v>Математика</v>
      </c>
      <c r="J27" s="140" t="str">
        <f>'Оцене 1.'!J38</f>
        <v>Информатика и рачунарство</v>
      </c>
      <c r="K27" s="140" t="str">
        <f>'Оцене 1.'!K38</f>
        <v>Техника и технологија</v>
      </c>
      <c r="L27" s="140" t="str">
        <f>'Оцене 1.'!L38</f>
        <v>Ликовна култура</v>
      </c>
      <c r="M27" s="140" t="str">
        <f>'Оцене 1.'!M38</f>
        <v>Музичка култура</v>
      </c>
      <c r="N27" s="140" t="str">
        <f>'Оцене 1.'!N38</f>
        <v>Физичко и здр. васпитање</v>
      </c>
      <c r="O27" s="140" t="str">
        <f>'Оцене 1.'!O38</f>
        <v xml:space="preserve">Физика </v>
      </c>
      <c r="P27" s="168" t="str">
        <f>'Оцене 1.'!P38</f>
        <v>Хемија</v>
      </c>
      <c r="Q27" s="140" t="str">
        <f>'Оцене 1.'!S38</f>
        <v>Немачки језик</v>
      </c>
      <c r="R27" s="140" t="str">
        <f>'Оцене 1.'!T38</f>
        <v>Француски језик</v>
      </c>
      <c r="S27" s="140" t="str">
        <f>'Оцене 1.'!U38</f>
        <v>Матерњи јез. са ел. нац. култ.</v>
      </c>
      <c r="T27" s="17" t="str">
        <f>'Оцене 1.'!Y38</f>
        <v>Владање</v>
      </c>
      <c r="U27" s="135" t="s">
        <v>37</v>
      </c>
    </row>
    <row r="28" spans="1:21" ht="13.5" thickTop="1" x14ac:dyDescent="0.2">
      <c r="A28" s="403" t="s">
        <v>10</v>
      </c>
      <c r="B28" s="22">
        <v>5</v>
      </c>
      <c r="C28" s="152">
        <f>COUNTIF('Оцене 2.'!C$39:C$68,$B28)</f>
        <v>0</v>
      </c>
      <c r="D28" s="24">
        <f>COUNTIF('Оцене 2.'!D$39:D$68,$B28)</f>
        <v>0</v>
      </c>
      <c r="E28" s="24">
        <f>COUNTIF('Оцене 2.'!E$39:E$68,$B28)</f>
        <v>0</v>
      </c>
      <c r="F28" s="24">
        <f>COUNTIF('Оцене 2.'!F$39:F$68,$B28)</f>
        <v>0</v>
      </c>
      <c r="G28" s="24">
        <f>COUNTIF('Оцене 2.'!G$39:G$68,$B28)</f>
        <v>0</v>
      </c>
      <c r="H28" s="24">
        <f>COUNTIF('Оцене 2.'!H$39:H$68,$B28)</f>
        <v>0</v>
      </c>
      <c r="I28" s="24">
        <f>COUNTIF('Оцене 2.'!I$39:I$68,$B28)</f>
        <v>0</v>
      </c>
      <c r="J28" s="24">
        <f>COUNTIF('Оцене 2.'!J$39:J$68,$B28)</f>
        <v>0</v>
      </c>
      <c r="K28" s="24">
        <f>COUNTIF('Оцене 2.'!K$39:K$68,$B28)</f>
        <v>0</v>
      </c>
      <c r="L28" s="24">
        <f>COUNTIF('Оцене 2.'!L$39:L$68,$B28)</f>
        <v>0</v>
      </c>
      <c r="M28" s="24">
        <f>COUNTIF('Оцене 2.'!M$39:M$68,$B28)</f>
        <v>0</v>
      </c>
      <c r="N28" s="24">
        <f>COUNTIF('Оцене 2.'!N$39:N$68,$B28)</f>
        <v>0</v>
      </c>
      <c r="O28" s="24">
        <f>COUNTIF('Оцене 2.'!O$39:O$68,$B28)</f>
        <v>0</v>
      </c>
      <c r="P28" s="24">
        <f>COUNTIF('Оцене 2.'!P$39:P$68,$B28)</f>
        <v>0</v>
      </c>
      <c r="Q28" s="24">
        <f>COUNTIF('Оцене 2.'!S$39:S$68,$B28)</f>
        <v>0</v>
      </c>
      <c r="R28" s="24">
        <f>COUNTIF('Оцене 2.'!T$39:T$68,$B28)</f>
        <v>0</v>
      </c>
      <c r="S28" s="24">
        <f>COUNTIF('Оцене 2.'!U$39:U$68,$B28)</f>
        <v>0</v>
      </c>
      <c r="T28" s="164">
        <f>COUNTIF('Оцене 2.'!Y$39:Y$68,$B28)</f>
        <v>0</v>
      </c>
      <c r="U28" s="148">
        <f>SUM(C28:R28)</f>
        <v>0</v>
      </c>
    </row>
    <row r="29" spans="1:21" x14ac:dyDescent="0.2">
      <c r="A29" s="26" t="s">
        <v>11</v>
      </c>
      <c r="B29" s="27">
        <v>4</v>
      </c>
      <c r="C29" s="153">
        <f>COUNTIF('Оцене 2.'!C$39:C$68,$B29)</f>
        <v>0</v>
      </c>
      <c r="D29" s="29">
        <f>COUNTIF('Оцене 2.'!D$39:D$68,$B29)</f>
        <v>0</v>
      </c>
      <c r="E29" s="29">
        <f>COUNTIF('Оцене 2.'!E$39:E$68,$B29)</f>
        <v>0</v>
      </c>
      <c r="F29" s="29">
        <f>COUNTIF('Оцене 2.'!F$39:F$68,$B29)</f>
        <v>0</v>
      </c>
      <c r="G29" s="29">
        <f>COUNTIF('Оцене 2.'!G$39:G$68,$B29)</f>
        <v>0</v>
      </c>
      <c r="H29" s="29">
        <f>COUNTIF('Оцене 2.'!H$39:H$68,$B29)</f>
        <v>0</v>
      </c>
      <c r="I29" s="29">
        <f>COUNTIF('Оцене 2.'!I$39:I$68,$B29)</f>
        <v>0</v>
      </c>
      <c r="J29" s="29">
        <f>COUNTIF('Оцене 2.'!J$39:J$68,$B29)</f>
        <v>0</v>
      </c>
      <c r="K29" s="29">
        <f>COUNTIF('Оцене 2.'!K$39:K$68,$B29)</f>
        <v>0</v>
      </c>
      <c r="L29" s="29">
        <f>COUNTIF('Оцене 2.'!L$39:L$68,$B29)</f>
        <v>0</v>
      </c>
      <c r="M29" s="29">
        <f>COUNTIF('Оцене 2.'!M$39:M$68,$B29)</f>
        <v>0</v>
      </c>
      <c r="N29" s="29">
        <f>COUNTIF('Оцене 2.'!N$39:N$68,$B29)</f>
        <v>0</v>
      </c>
      <c r="O29" s="29">
        <f>COUNTIF('Оцене 2.'!O$39:O$68,$B29)</f>
        <v>0</v>
      </c>
      <c r="P29" s="29">
        <f>COUNTIF('Оцене 2.'!P$39:P$68,$B29)</f>
        <v>0</v>
      </c>
      <c r="Q29" s="29">
        <f>COUNTIF('Оцене 2.'!S$39:S$68,$B29)</f>
        <v>0</v>
      </c>
      <c r="R29" s="29">
        <f>COUNTIF('Оцене 2.'!T$39:T$68,$B29)</f>
        <v>0</v>
      </c>
      <c r="S29" s="29">
        <f>COUNTIF('Оцене 2.'!U$39:U$68,$B29)</f>
        <v>0</v>
      </c>
      <c r="T29" s="165">
        <f>COUNTIF('Оцене 2.'!Y$39:Y$68,$B29)</f>
        <v>0</v>
      </c>
      <c r="U29" s="134">
        <f t="shared" ref="U29:U30" si="3">SUM(C29:R29)</f>
        <v>0</v>
      </c>
    </row>
    <row r="30" spans="1:21" x14ac:dyDescent="0.2">
      <c r="A30" s="30" t="s">
        <v>9</v>
      </c>
      <c r="B30" s="27">
        <v>3</v>
      </c>
      <c r="C30" s="153">
        <f>COUNTIF('Оцене 2.'!C$39:C$68,$B30)</f>
        <v>0</v>
      </c>
      <c r="D30" s="29">
        <f>COUNTIF('Оцене 2.'!D$39:D$68,$B30)</f>
        <v>0</v>
      </c>
      <c r="E30" s="29">
        <f>COUNTIF('Оцене 2.'!E$39:E$68,$B30)</f>
        <v>0</v>
      </c>
      <c r="F30" s="29">
        <f>COUNTIF('Оцене 2.'!F$39:F$68,$B30)</f>
        <v>0</v>
      </c>
      <c r="G30" s="29">
        <f>COUNTIF('Оцене 2.'!G$39:G$68,$B30)</f>
        <v>0</v>
      </c>
      <c r="H30" s="29">
        <f>COUNTIF('Оцене 2.'!H$39:H$68,$B30)</f>
        <v>0</v>
      </c>
      <c r="I30" s="29">
        <f>COUNTIF('Оцене 2.'!I$39:I$68,$B30)</f>
        <v>0</v>
      </c>
      <c r="J30" s="29">
        <f>COUNTIF('Оцене 2.'!J$39:J$68,$B30)</f>
        <v>0</v>
      </c>
      <c r="K30" s="29">
        <f>COUNTIF('Оцене 2.'!K$39:K$68,$B30)</f>
        <v>0</v>
      </c>
      <c r="L30" s="29">
        <f>COUNTIF('Оцене 2.'!L$39:L$68,$B30)</f>
        <v>0</v>
      </c>
      <c r="M30" s="29">
        <f>COUNTIF('Оцене 2.'!M$39:M$68,$B30)</f>
        <v>0</v>
      </c>
      <c r="N30" s="29">
        <f>COUNTIF('Оцене 2.'!N$39:N$68,$B30)</f>
        <v>0</v>
      </c>
      <c r="O30" s="29">
        <f>COUNTIF('Оцене 2.'!O$39:O$68,$B30)</f>
        <v>0</v>
      </c>
      <c r="P30" s="29">
        <f>COUNTIF('Оцене 2.'!P$39:P$68,$B30)</f>
        <v>0</v>
      </c>
      <c r="Q30" s="29">
        <f>COUNTIF('Оцене 2.'!S$39:S$68,$B30)</f>
        <v>0</v>
      </c>
      <c r="R30" s="29">
        <f>COUNTIF('Оцене 2.'!T$39:T$68,$B30)</f>
        <v>0</v>
      </c>
      <c r="S30" s="29">
        <f>COUNTIF('Оцене 2.'!U$39:U$68,$B30)</f>
        <v>0</v>
      </c>
      <c r="T30" s="165">
        <f>COUNTIF('Оцене 2.'!Y$39:Y$68,$B30)</f>
        <v>0</v>
      </c>
      <c r="U30" s="134">
        <f t="shared" si="3"/>
        <v>0</v>
      </c>
    </row>
    <row r="31" spans="1:21" ht="13.5" thickBot="1" x14ac:dyDescent="0.25">
      <c r="A31" s="404" t="s">
        <v>12</v>
      </c>
      <c r="B31" s="32">
        <v>2</v>
      </c>
      <c r="C31" s="153">
        <f>COUNTIF('Оцене 2.'!C$39:C$68,$B31)</f>
        <v>0</v>
      </c>
      <c r="D31" s="33">
        <f>COUNTIF('Оцене 2.'!D$39:D$68,$B31)</f>
        <v>0</v>
      </c>
      <c r="E31" s="33">
        <f>COUNTIF('Оцене 2.'!E$39:E$68,$B31)</f>
        <v>0</v>
      </c>
      <c r="F31" s="33">
        <f>COUNTIF('Оцене 2.'!F$39:F$68,$B31)</f>
        <v>0</v>
      </c>
      <c r="G31" s="33">
        <f>COUNTIF('Оцене 2.'!G$39:G$68,$B31)</f>
        <v>0</v>
      </c>
      <c r="H31" s="33">
        <f>COUNTIF('Оцене 2.'!H$39:H$68,$B31)</f>
        <v>0</v>
      </c>
      <c r="I31" s="33">
        <f>COUNTIF('Оцене 2.'!I$39:I$68,$B31)</f>
        <v>0</v>
      </c>
      <c r="J31" s="33">
        <f>COUNTIF('Оцене 2.'!J$39:J$68,$B31)</f>
        <v>0</v>
      </c>
      <c r="K31" s="33">
        <f>COUNTIF('Оцене 2.'!K$39:K$68,$B31)</f>
        <v>0</v>
      </c>
      <c r="L31" s="33">
        <f>COUNTIF('Оцене 2.'!L$39:L$68,$B31)</f>
        <v>0</v>
      </c>
      <c r="M31" s="33">
        <f>COUNTIF('Оцене 2.'!M$39:M$68,$B31)</f>
        <v>0</v>
      </c>
      <c r="N31" s="33">
        <f>COUNTIF('Оцене 2.'!N$39:N$68,$B31)</f>
        <v>0</v>
      </c>
      <c r="O31" s="33">
        <f>COUNTIF('Оцене 2.'!O$39:O$68,$B31)</f>
        <v>0</v>
      </c>
      <c r="P31" s="33">
        <f>COUNTIF('Оцене 2.'!P$39:P$68,$B31)</f>
        <v>0</v>
      </c>
      <c r="Q31" s="33">
        <f>COUNTIF('Оцене 2.'!S$39:S$68,$B31)</f>
        <v>0</v>
      </c>
      <c r="R31" s="33">
        <f>COUNTIF('Оцене 2.'!T$39:T$68,$B31)</f>
        <v>0</v>
      </c>
      <c r="S31" s="33">
        <f>COUNTIF('Оцене 2.'!U$39:U$68,$B31)</f>
        <v>0</v>
      </c>
      <c r="T31" s="165">
        <f>COUNTIF('Оцене 2.'!Y$39:Y$68,$B31)</f>
        <v>0</v>
      </c>
      <c r="U31" s="149">
        <f>SUM(C31:R31)</f>
        <v>0</v>
      </c>
    </row>
    <row r="32" spans="1:21" ht="14.25" thickTop="1" thickBot="1" x14ac:dyDescent="0.25">
      <c r="A32" s="600" t="s">
        <v>33</v>
      </c>
      <c r="B32" s="601"/>
      <c r="C32" s="34">
        <f>SUM(C28:C31)</f>
        <v>0</v>
      </c>
      <c r="D32" s="35">
        <f t="shared" ref="D32:T32" si="4">SUM(D28:D31)</f>
        <v>0</v>
      </c>
      <c r="E32" s="35">
        <f t="shared" si="4"/>
        <v>0</v>
      </c>
      <c r="F32" s="35">
        <f t="shared" si="4"/>
        <v>0</v>
      </c>
      <c r="G32" s="35">
        <f t="shared" si="4"/>
        <v>0</v>
      </c>
      <c r="H32" s="35">
        <f t="shared" si="4"/>
        <v>0</v>
      </c>
      <c r="I32" s="35">
        <f t="shared" si="4"/>
        <v>0</v>
      </c>
      <c r="J32" s="35">
        <f t="shared" si="4"/>
        <v>0</v>
      </c>
      <c r="K32" s="35">
        <f t="shared" si="4"/>
        <v>0</v>
      </c>
      <c r="L32" s="35">
        <f t="shared" si="4"/>
        <v>0</v>
      </c>
      <c r="M32" s="35">
        <f t="shared" si="4"/>
        <v>0</v>
      </c>
      <c r="N32" s="35">
        <f t="shared" si="4"/>
        <v>0</v>
      </c>
      <c r="O32" s="35">
        <f t="shared" si="4"/>
        <v>0</v>
      </c>
      <c r="P32" s="35">
        <f t="shared" si="4"/>
        <v>0</v>
      </c>
      <c r="Q32" s="35">
        <f t="shared" si="4"/>
        <v>0</v>
      </c>
      <c r="R32" s="35">
        <f t="shared" si="4"/>
        <v>0</v>
      </c>
      <c r="S32" s="35">
        <f t="shared" si="4"/>
        <v>0</v>
      </c>
      <c r="T32" s="35">
        <f t="shared" si="4"/>
        <v>0</v>
      </c>
      <c r="U32" s="136">
        <f>SUM(C32:R32)</f>
        <v>0</v>
      </c>
    </row>
    <row r="33" spans="1:21" ht="13.5" thickTop="1" x14ac:dyDescent="0.2">
      <c r="A33" s="37" t="s">
        <v>13</v>
      </c>
      <c r="B33" s="38">
        <v>1</v>
      </c>
      <c r="C33" s="150">
        <f>COUNTIF('Оцене 2.'!C$39:C$68,$B33)</f>
        <v>0</v>
      </c>
      <c r="D33" s="167">
        <f>COUNTIF('Оцене 2.'!D$39:D$68,$B33)</f>
        <v>0</v>
      </c>
      <c r="E33" s="167">
        <f>COUNTIF('Оцене 2.'!E$39:E$68,$B33)</f>
        <v>0</v>
      </c>
      <c r="F33" s="167">
        <f>COUNTIF('Оцене 2.'!F$39:F$68,$B33)</f>
        <v>0</v>
      </c>
      <c r="G33" s="167">
        <f>COUNTIF('Оцене 2.'!G$39:G$68,$B33)</f>
        <v>0</v>
      </c>
      <c r="H33" s="167">
        <f>COUNTIF('Оцене 2.'!H$39:H$68,$B33)</f>
        <v>0</v>
      </c>
      <c r="I33" s="167">
        <f>COUNTIF('Оцене 2.'!I$39:I$68,$B33)</f>
        <v>0</v>
      </c>
      <c r="J33" s="167">
        <f>COUNTIF('Оцене 2.'!J$39:J$68,$B33)</f>
        <v>0</v>
      </c>
      <c r="K33" s="167">
        <f>COUNTIF('Оцене 2.'!K$39:K$68,$B33)</f>
        <v>0</v>
      </c>
      <c r="L33" s="167">
        <f>COUNTIF('Оцене 2.'!L$39:L$68,$B33)</f>
        <v>0</v>
      </c>
      <c r="M33" s="167">
        <f>COUNTIF('Оцене 2.'!M$39:M$68,$B33)</f>
        <v>0</v>
      </c>
      <c r="N33" s="167">
        <f>COUNTIF('Оцене 2.'!N$39:N$68,$B33)</f>
        <v>0</v>
      </c>
      <c r="O33" s="167">
        <f>COUNTIF('Оцене 2.'!O$39:O$68,$B33)</f>
        <v>0</v>
      </c>
      <c r="P33" s="167">
        <f>COUNTIF('Оцене 2.'!P$39:P$68,$B33)</f>
        <v>0</v>
      </c>
      <c r="Q33" s="167">
        <f>COUNTIF('Оцене 2.'!S$39:S$68,$B33)</f>
        <v>0</v>
      </c>
      <c r="R33" s="167">
        <f>COUNTIF('Оцене 2.'!T$39:T$68,$B33)</f>
        <v>0</v>
      </c>
      <c r="S33" s="167">
        <f>COUNTIF('Оцене 2.'!U$39:U$68,$B33)</f>
        <v>0</v>
      </c>
      <c r="T33" s="166">
        <f>COUNTIF('Оцене 2.'!Y$39:Y$68,$B33)</f>
        <v>0</v>
      </c>
      <c r="U33" s="134">
        <f>SUM(C33:R33)</f>
        <v>0</v>
      </c>
    </row>
    <row r="34" spans="1:21" ht="13.5" thickBot="1" x14ac:dyDescent="0.25">
      <c r="A34" s="41" t="s">
        <v>14</v>
      </c>
      <c r="B34" s="42">
        <v>0</v>
      </c>
      <c r="C34" s="151">
        <f>COUNTIF('Оцене 2.'!C$39:C$68,$B34)</f>
        <v>0</v>
      </c>
      <c r="D34" s="44">
        <f>COUNTIF('Оцене 2.'!D$39:D$68,$B34)</f>
        <v>0</v>
      </c>
      <c r="E34" s="44">
        <f>COUNTIF('Оцене 2.'!E$39:E$68,$B34)</f>
        <v>0</v>
      </c>
      <c r="F34" s="44">
        <f>COUNTIF('Оцене 2.'!F$39:F$68,$B34)</f>
        <v>0</v>
      </c>
      <c r="G34" s="44">
        <f>COUNTIF('Оцене 2.'!G$39:G$68,$B34)</f>
        <v>0</v>
      </c>
      <c r="H34" s="44">
        <f>COUNTIF('Оцене 2.'!H$39:H$68,$B34)</f>
        <v>0</v>
      </c>
      <c r="I34" s="44">
        <f>COUNTIF('Оцене 2.'!I$39:I$68,$B34)</f>
        <v>0</v>
      </c>
      <c r="J34" s="44">
        <f>COUNTIF('Оцене 2.'!J$39:J$68,$B34)</f>
        <v>0</v>
      </c>
      <c r="K34" s="44">
        <f>COUNTIF('Оцене 2.'!K$39:K$68,$B34)</f>
        <v>0</v>
      </c>
      <c r="L34" s="44">
        <f>COUNTIF('Оцене 2.'!L$39:L$68,$B34)</f>
        <v>0</v>
      </c>
      <c r="M34" s="44">
        <f>COUNTIF('Оцене 2.'!M$39:M$68,$B34)</f>
        <v>0</v>
      </c>
      <c r="N34" s="44">
        <f>COUNTIF('Оцене 2.'!N$39:N$68,$B34)</f>
        <v>0</v>
      </c>
      <c r="O34" s="44">
        <f>COUNTIF('Оцене 2.'!O$39:O$68,$B34)</f>
        <v>0</v>
      </c>
      <c r="P34" s="44">
        <f>COUNTIF('Оцене 2.'!P$39:P$68,$B34)</f>
        <v>0</v>
      </c>
      <c r="Q34" s="44">
        <f>COUNTIF('Оцене 2.'!S$39:S$68,$B34)</f>
        <v>0</v>
      </c>
      <c r="R34" s="44">
        <f>COUNTIF('Оцене 2.'!T$39:T$68,$B34)</f>
        <v>0</v>
      </c>
      <c r="S34" s="44">
        <f>COUNTIF('Оцене 2.'!U$39:U$68,$B34)</f>
        <v>0</v>
      </c>
      <c r="T34" s="42">
        <f>COUNTIF('Оцене 2.'!Y$39:Y$68,$B34)</f>
        <v>0</v>
      </c>
      <c r="U34" s="134">
        <f>SUM(C34:R34)</f>
        <v>0</v>
      </c>
    </row>
    <row r="35" spans="1:21" ht="14.25" thickTop="1" thickBot="1" x14ac:dyDescent="0.25">
      <c r="A35" s="602" t="s">
        <v>34</v>
      </c>
      <c r="B35" s="603"/>
      <c r="C35" s="45">
        <f>SUM(C32:C34)</f>
        <v>0</v>
      </c>
      <c r="D35" s="46">
        <f t="shared" ref="D35:T35" si="5">SUM(D32:D34)</f>
        <v>0</v>
      </c>
      <c r="E35" s="36">
        <f t="shared" si="5"/>
        <v>0</v>
      </c>
      <c r="F35" s="36">
        <f t="shared" si="5"/>
        <v>0</v>
      </c>
      <c r="G35" s="36">
        <f t="shared" si="5"/>
        <v>0</v>
      </c>
      <c r="H35" s="36">
        <f t="shared" si="5"/>
        <v>0</v>
      </c>
      <c r="I35" s="36">
        <f t="shared" si="5"/>
        <v>0</v>
      </c>
      <c r="J35" s="36">
        <f t="shared" si="5"/>
        <v>0</v>
      </c>
      <c r="K35" s="36">
        <f t="shared" si="5"/>
        <v>0</v>
      </c>
      <c r="L35" s="36">
        <f t="shared" si="5"/>
        <v>0</v>
      </c>
      <c r="M35" s="36">
        <f t="shared" si="5"/>
        <v>0</v>
      </c>
      <c r="N35" s="36">
        <f t="shared" si="5"/>
        <v>0</v>
      </c>
      <c r="O35" s="36">
        <f t="shared" si="5"/>
        <v>0</v>
      </c>
      <c r="P35" s="36">
        <f t="shared" si="5"/>
        <v>0</v>
      </c>
      <c r="Q35" s="36">
        <f t="shared" si="5"/>
        <v>0</v>
      </c>
      <c r="R35" s="36">
        <f t="shared" si="5"/>
        <v>0</v>
      </c>
      <c r="S35" s="36">
        <f t="shared" si="5"/>
        <v>0</v>
      </c>
      <c r="T35" s="145">
        <f t="shared" si="5"/>
        <v>0</v>
      </c>
      <c r="U35" s="136">
        <f>SUM(C35:R35)</f>
        <v>0</v>
      </c>
    </row>
    <row r="36" spans="1:21" ht="14.25" thickTop="1" thickBot="1" x14ac:dyDescent="0.25">
      <c r="A36" s="600" t="s">
        <v>35</v>
      </c>
      <c r="B36" s="601"/>
      <c r="C36" s="47" t="e">
        <f>SUM('Оцене 2.'!C39:C68)/SUM(C32:C33)</f>
        <v>#DIV/0!</v>
      </c>
      <c r="D36" s="47" t="e">
        <f>SUM('Оцене 2.'!D39:D68)/SUM(D32:D33)</f>
        <v>#DIV/0!</v>
      </c>
      <c r="E36" s="47" t="e">
        <f>SUM('Оцене 2.'!E39:E68)/SUM(E32:E33)</f>
        <v>#DIV/0!</v>
      </c>
      <c r="F36" s="47" t="e">
        <f>SUM('Оцене 2.'!F39:F68)/SUM(F32:F33)</f>
        <v>#DIV/0!</v>
      </c>
      <c r="G36" s="47" t="e">
        <f>SUM('Оцене 2.'!G39:G68)/SUM(G32:G33)</f>
        <v>#DIV/0!</v>
      </c>
      <c r="H36" s="47" t="e">
        <f>SUM('Оцене 2.'!H39:H68)/SUM(H32:H33)</f>
        <v>#DIV/0!</v>
      </c>
      <c r="I36" s="47" t="e">
        <f>SUM('Оцене 2.'!I39:I68)/SUM(I32:I33)</f>
        <v>#DIV/0!</v>
      </c>
      <c r="J36" s="47" t="e">
        <f>SUM('Оцене 2.'!J39:J68)/SUM(J32:J33)</f>
        <v>#DIV/0!</v>
      </c>
      <c r="K36" s="47" t="e">
        <f>SUM('Оцене 2.'!K39:K68)/SUM(K32:K33)</f>
        <v>#DIV/0!</v>
      </c>
      <c r="L36" s="47" t="e">
        <f>SUM('Оцене 2.'!L39:L68)/SUM(L32:L33)</f>
        <v>#DIV/0!</v>
      </c>
      <c r="M36" s="47" t="e">
        <f>SUM('Оцене 2.'!M39:M68)/SUM(M32:M33)</f>
        <v>#DIV/0!</v>
      </c>
      <c r="N36" s="47" t="e">
        <f>SUM('Оцене 2.'!N39:N68)/SUM(N32:N33)</f>
        <v>#DIV/0!</v>
      </c>
      <c r="O36" s="47" t="e">
        <f>SUM('Оцене 2.'!O39:O68)/SUM(O32:O33)</f>
        <v>#DIV/0!</v>
      </c>
      <c r="P36" s="47" t="e">
        <f>SUM('Оцене 2.'!P39:P68)/SUM(P32:P33)</f>
        <v>#DIV/0!</v>
      </c>
      <c r="Q36" s="47" t="e">
        <f>SUM('Оцене 2.'!S39:S68)/SUM(Q32:Q33)</f>
        <v>#DIV/0!</v>
      </c>
      <c r="R36" s="47" t="e">
        <f>SUM('Оцене 2.'!T39:T68)/SUM(R32:R33)</f>
        <v>#DIV/0!</v>
      </c>
      <c r="S36" s="47" t="e">
        <f>SUM('Оцене 2.'!S39:S68)/SUM(S32:S33)</f>
        <v>#DIV/0!</v>
      </c>
      <c r="T36" s="132" t="e">
        <f>SUM('Оцене 2.'!Y39:Y68)/SUM(T32:T33)</f>
        <v>#DIV/0!</v>
      </c>
      <c r="U36" s="137" t="e">
        <f>(U28*B28+U29*B29+U30*B30+U31*B31+U33*B33)/(U32+U33)</f>
        <v>#DIV/0!</v>
      </c>
    </row>
    <row r="37" spans="1:21" ht="13.5" thickTop="1" x14ac:dyDescent="0.2">
      <c r="A37" s="25"/>
      <c r="B37" s="25"/>
      <c r="C37" s="15"/>
      <c r="D37" s="15"/>
      <c r="E37" s="15"/>
      <c r="F37" s="15"/>
      <c r="G37" s="15"/>
      <c r="H37" s="15"/>
      <c r="I37" s="15"/>
      <c r="J37" s="15"/>
      <c r="K37" s="15"/>
      <c r="L37" s="15"/>
      <c r="M37" s="25"/>
      <c r="N37" s="25"/>
      <c r="O37" s="25"/>
      <c r="P37" s="25"/>
      <c r="Q37" s="25"/>
      <c r="R37" s="25"/>
      <c r="S37" s="25"/>
      <c r="T37" s="25"/>
      <c r="U37" s="133"/>
    </row>
    <row r="38" spans="1:21" ht="13.5" thickBot="1" x14ac:dyDescent="0.25">
      <c r="A38" s="395"/>
      <c r="B38" s="395"/>
      <c r="M38" s="395"/>
      <c r="N38" s="395"/>
      <c r="O38" s="395"/>
      <c r="P38" s="395"/>
      <c r="Q38" s="395"/>
      <c r="R38" s="395"/>
      <c r="S38" s="395"/>
      <c r="T38" s="395"/>
      <c r="U38" s="395"/>
    </row>
    <row r="39" spans="1:21" ht="28.5" customHeight="1" thickBot="1" x14ac:dyDescent="0.25">
      <c r="A39" s="604" t="s">
        <v>70</v>
      </c>
      <c r="B39" s="586"/>
      <c r="C39" s="584" t="s">
        <v>72</v>
      </c>
      <c r="D39" s="585"/>
      <c r="E39" s="586"/>
      <c r="F39" s="587" t="s">
        <v>71</v>
      </c>
      <c r="G39" s="585"/>
      <c r="H39" s="586"/>
      <c r="M39" s="609" t="s">
        <v>99</v>
      </c>
      <c r="N39" s="623"/>
      <c r="O39" s="623"/>
      <c r="P39" s="624"/>
      <c r="Q39" s="622" t="s">
        <v>98</v>
      </c>
      <c r="R39" s="612"/>
      <c r="S39" s="613"/>
      <c r="T39" s="620" t="s">
        <v>15</v>
      </c>
      <c r="U39" s="621"/>
    </row>
    <row r="40" spans="1:21" ht="15.75" customHeight="1" x14ac:dyDescent="0.2">
      <c r="A40" s="605" t="str">
        <f>'Оцене 2.'!Q3</f>
        <v>Верска настава</v>
      </c>
      <c r="B40" s="588"/>
      <c r="C40" s="561" t="s">
        <v>53</v>
      </c>
      <c r="D40" s="562"/>
      <c r="E40" s="588"/>
      <c r="F40" s="561">
        <f>COUNTIF('Оцене 2.'!$Q$39:$Q$68,C40)</f>
        <v>0</v>
      </c>
      <c r="G40" s="562"/>
      <c r="H40" s="588"/>
      <c r="M40" s="553" t="str">
        <f>'Оцене 2.'!V3</f>
        <v>Хор и оркестар</v>
      </c>
      <c r="N40" s="554"/>
      <c r="O40" s="554"/>
      <c r="P40" s="555"/>
      <c r="Q40" s="561" t="s">
        <v>53</v>
      </c>
      <c r="R40" s="562"/>
      <c r="S40" s="588"/>
      <c r="T40" s="564">
        <f>COUNTIF('Оцене 2.'!$V$39:$V$68,C40)</f>
        <v>0</v>
      </c>
      <c r="U40" s="565"/>
    </row>
    <row r="41" spans="1:21" ht="15" customHeight="1" x14ac:dyDescent="0.2">
      <c r="A41" s="606"/>
      <c r="B41" s="578"/>
      <c r="C41" s="566" t="s">
        <v>54</v>
      </c>
      <c r="D41" s="567"/>
      <c r="E41" s="578"/>
      <c r="F41" s="569">
        <f>COUNTIF('Оцене 2.'!$Q$39:$Q$68,C41)</f>
        <v>0</v>
      </c>
      <c r="G41" s="589"/>
      <c r="H41" s="570"/>
      <c r="M41" s="556"/>
      <c r="N41" s="466"/>
      <c r="O41" s="466"/>
      <c r="P41" s="557"/>
      <c r="Q41" s="566" t="s">
        <v>54</v>
      </c>
      <c r="R41" s="567"/>
      <c r="S41" s="578"/>
      <c r="T41" s="569">
        <f>COUNTIF('Оцене 2.'!$V$39:$V$68,C41)</f>
        <v>0</v>
      </c>
      <c r="U41" s="570"/>
    </row>
    <row r="42" spans="1:21" ht="15.75" customHeight="1" thickBot="1" x14ac:dyDescent="0.25">
      <c r="A42" s="607"/>
      <c r="B42" s="579"/>
      <c r="C42" s="571" t="s">
        <v>55</v>
      </c>
      <c r="D42" s="572"/>
      <c r="E42" s="579"/>
      <c r="F42" s="574">
        <f>COUNTIF('Оцене 2.'!$Q$39:$Q$68,C42)</f>
        <v>0</v>
      </c>
      <c r="G42" s="590"/>
      <c r="H42" s="575"/>
      <c r="M42" s="558"/>
      <c r="N42" s="559"/>
      <c r="O42" s="559"/>
      <c r="P42" s="560"/>
      <c r="Q42" s="571" t="s">
        <v>55</v>
      </c>
      <c r="R42" s="572"/>
      <c r="S42" s="579"/>
      <c r="T42" s="574">
        <f>COUNTIF('Оцене 2.'!$V$39:$V$68,C42)</f>
        <v>0</v>
      </c>
      <c r="U42" s="575"/>
    </row>
    <row r="43" spans="1:21" ht="15" customHeight="1" x14ac:dyDescent="0.2">
      <c r="A43" s="605" t="str">
        <f>'Оцене 2.'!R3</f>
        <v>Грађанско васпитање</v>
      </c>
      <c r="B43" s="588"/>
      <c r="C43" s="561" t="s">
        <v>53</v>
      </c>
      <c r="D43" s="562"/>
      <c r="E43" s="563"/>
      <c r="F43" s="564">
        <f>COUNTIF('Оцене 2.'!R39:R68,C43)</f>
        <v>0</v>
      </c>
      <c r="G43" s="591"/>
      <c r="H43" s="565"/>
      <c r="M43" s="553" t="str">
        <f>'Оцене 2.'!X3</f>
        <v>Свакодневни живот у прошлости</v>
      </c>
      <c r="N43" s="554"/>
      <c r="O43" s="554"/>
      <c r="P43" s="555"/>
      <c r="Q43" s="561" t="s">
        <v>53</v>
      </c>
      <c r="R43" s="562"/>
      <c r="S43" s="563"/>
      <c r="T43" s="618">
        <f>COUNTIF('Оцене 2.'!$X$39:$X$68,C43)</f>
        <v>0</v>
      </c>
      <c r="U43" s="618"/>
    </row>
    <row r="44" spans="1:21" ht="15.75" customHeight="1" x14ac:dyDescent="0.2">
      <c r="A44" s="606"/>
      <c r="B44" s="578"/>
      <c r="C44" s="566" t="s">
        <v>54</v>
      </c>
      <c r="D44" s="567"/>
      <c r="E44" s="568"/>
      <c r="F44" s="569">
        <f>COUNTIF('Оцене 2.'!R40:R69,C44)</f>
        <v>0</v>
      </c>
      <c r="G44" s="589"/>
      <c r="H44" s="570"/>
      <c r="M44" s="556"/>
      <c r="N44" s="466"/>
      <c r="O44" s="466"/>
      <c r="P44" s="557"/>
      <c r="Q44" s="566" t="s">
        <v>54</v>
      </c>
      <c r="R44" s="567"/>
      <c r="S44" s="568"/>
      <c r="T44" s="569">
        <f>COUNTIF('Оцене 2.'!$X$39:$X$68,C44)</f>
        <v>0</v>
      </c>
      <c r="U44" s="570"/>
    </row>
    <row r="45" spans="1:21" ht="16.5" customHeight="1" thickBot="1" x14ac:dyDescent="0.25">
      <c r="A45" s="607"/>
      <c r="B45" s="579"/>
      <c r="C45" s="571" t="s">
        <v>55</v>
      </c>
      <c r="D45" s="572"/>
      <c r="E45" s="573"/>
      <c r="F45" s="574">
        <f>COUNTIF('Оцене 2.'!R41:R70,C45)</f>
        <v>0</v>
      </c>
      <c r="G45" s="590"/>
      <c r="H45" s="575"/>
      <c r="M45" s="558"/>
      <c r="N45" s="559"/>
      <c r="O45" s="559"/>
      <c r="P45" s="560"/>
      <c r="Q45" s="571" t="s">
        <v>55</v>
      </c>
      <c r="R45" s="572"/>
      <c r="S45" s="573"/>
      <c r="T45" s="574">
        <f>COUNTIF('Оцене 2.'!$X$39:$X$68,C45)</f>
        <v>0</v>
      </c>
      <c r="U45" s="575"/>
    </row>
    <row r="46" spans="1:21" ht="15.75" customHeight="1" x14ac:dyDescent="0.2">
      <c r="A46" s="205"/>
      <c r="B46" s="205"/>
      <c r="C46" s="205"/>
      <c r="D46" s="205"/>
      <c r="E46" s="205"/>
      <c r="F46" s="205"/>
      <c r="G46" s="205"/>
      <c r="H46" s="205"/>
      <c r="M46" s="553" t="str">
        <f>'Оцене 2.'!W3</f>
        <v>Чувари природе</v>
      </c>
      <c r="N46" s="554"/>
      <c r="O46" s="554"/>
      <c r="P46" s="555"/>
      <c r="Q46" s="561" t="s">
        <v>53</v>
      </c>
      <c r="R46" s="562"/>
      <c r="S46" s="563"/>
      <c r="T46" s="576">
        <f>COUNTIF('Оцене 2.'!$W$39:$W$68,C43)</f>
        <v>0</v>
      </c>
      <c r="U46" s="577"/>
    </row>
    <row r="47" spans="1:21" ht="15" customHeight="1" x14ac:dyDescent="0.2">
      <c r="A47" s="205"/>
      <c r="B47" s="205"/>
      <c r="C47" s="205"/>
      <c r="D47" s="205"/>
      <c r="E47" s="205"/>
      <c r="F47" s="205"/>
      <c r="G47" s="205"/>
      <c r="H47" s="205"/>
      <c r="M47" s="556"/>
      <c r="N47" s="466"/>
      <c r="O47" s="466"/>
      <c r="P47" s="557"/>
      <c r="Q47" s="566" t="s">
        <v>54</v>
      </c>
      <c r="R47" s="567"/>
      <c r="S47" s="568"/>
      <c r="T47" s="569">
        <f>COUNTIF('Оцене 2.'!$W$39:$W$68,C44)</f>
        <v>0</v>
      </c>
      <c r="U47" s="570"/>
    </row>
    <row r="48" spans="1:21" ht="15" customHeight="1" thickBot="1" x14ac:dyDescent="0.25">
      <c r="A48" s="205"/>
      <c r="B48" s="205"/>
      <c r="C48" s="205"/>
      <c r="D48" s="205"/>
      <c r="E48" s="205"/>
      <c r="F48" s="205"/>
      <c r="G48" s="205"/>
      <c r="H48" s="205"/>
      <c r="M48" s="558"/>
      <c r="N48" s="559"/>
      <c r="O48" s="559"/>
      <c r="P48" s="560"/>
      <c r="Q48" s="571" t="s">
        <v>55</v>
      </c>
      <c r="R48" s="572"/>
      <c r="S48" s="573"/>
      <c r="T48" s="574">
        <f>COUNTIF('Оцене 2.'!$W$39:$W$68,C45)</f>
        <v>0</v>
      </c>
      <c r="U48" s="575"/>
    </row>
    <row r="49" spans="1:21" ht="16.5" customHeight="1" x14ac:dyDescent="0.2">
      <c r="A49" s="205"/>
      <c r="B49" s="205"/>
      <c r="C49" s="205"/>
      <c r="D49" s="205"/>
      <c r="E49" s="205"/>
      <c r="F49" s="205"/>
      <c r="G49" s="205"/>
      <c r="H49" s="205"/>
      <c r="M49" s="443"/>
      <c r="N49" s="443"/>
      <c r="O49" s="443"/>
      <c r="P49" s="443"/>
      <c r="Q49" s="443"/>
      <c r="R49" s="443"/>
      <c r="S49" s="443"/>
      <c r="T49" s="443"/>
      <c r="U49" s="443"/>
    </row>
    <row r="50" spans="1:21" x14ac:dyDescent="0.2">
      <c r="S50" s="619"/>
      <c r="T50" s="619"/>
      <c r="U50" s="619"/>
    </row>
    <row r="51" spans="1:21" ht="30" customHeight="1" thickBot="1" x14ac:dyDescent="0.25">
      <c r="A51" s="592" t="str">
        <f>'Оцене 1.'!A72</f>
        <v>5. РАЗРЕД</v>
      </c>
      <c r="B51" s="592"/>
      <c r="C51" s="580" t="str">
        <f>C1</f>
        <v xml:space="preserve">УСПЕХ ПО ПРЕДМЕТИМА - </v>
      </c>
      <c r="D51" s="581"/>
      <c r="E51" s="581"/>
      <c r="F51" s="581"/>
      <c r="G51" s="581"/>
      <c r="H51" s="581"/>
      <c r="I51" s="581"/>
      <c r="J51" s="581"/>
      <c r="K51" s="581"/>
      <c r="L51" s="581"/>
      <c r="M51" s="582" t="str">
        <f>M1</f>
        <v>2. полугодиште</v>
      </c>
      <c r="N51" s="583"/>
      <c r="O51" s="583"/>
      <c r="P51" s="582" t="str">
        <f>P1</f>
        <v>2018/2019.</v>
      </c>
      <c r="Q51" s="582"/>
      <c r="R51" s="582"/>
      <c r="S51" s="617" t="s">
        <v>82</v>
      </c>
      <c r="T51" s="617"/>
      <c r="U51" s="617"/>
    </row>
    <row r="52" spans="1:21" ht="146.25" customHeight="1" thickTop="1" thickBot="1" x14ac:dyDescent="0.25">
      <c r="A52" s="598" t="s">
        <v>20</v>
      </c>
      <c r="B52" s="599"/>
      <c r="C52" s="163" t="str">
        <f>'Оцене 1.'!C73</f>
        <v>Српски језик</v>
      </c>
      <c r="D52" s="140" t="str">
        <f>'Оцене 1.'!D73</f>
        <v>Српски као нематерњи језик</v>
      </c>
      <c r="E52" s="140" t="str">
        <f>'Оцене 1.'!E73</f>
        <v xml:space="preserve">Енглески </v>
      </c>
      <c r="F52" s="140" t="str">
        <f>'Оцене 1.'!F73</f>
        <v>Историја</v>
      </c>
      <c r="G52" s="140" t="str">
        <f>'Оцене 1.'!G73</f>
        <v>Географија</v>
      </c>
      <c r="H52" s="140" t="str">
        <f>'Оцене 1.'!H73</f>
        <v>Биологија</v>
      </c>
      <c r="I52" s="140" t="str">
        <f>'Оцене 1.'!I73</f>
        <v>Математика</v>
      </c>
      <c r="J52" s="140" t="str">
        <f>'Оцене 1.'!J73</f>
        <v>Информатика и рачунарство</v>
      </c>
      <c r="K52" s="140" t="str">
        <f>'Оцене 1.'!K73</f>
        <v>Техника и технологија</v>
      </c>
      <c r="L52" s="140" t="str">
        <f>'Оцене 1.'!L73</f>
        <v>Ликовна култура</v>
      </c>
      <c r="M52" s="140" t="str">
        <f>'Оцене 1.'!M73</f>
        <v>Музичка култура</v>
      </c>
      <c r="N52" s="140" t="str">
        <f>'Оцене 1.'!N73</f>
        <v>Физичко и здр. васпитање</v>
      </c>
      <c r="O52" s="140" t="str">
        <f>'Оцене 1.'!O73</f>
        <v xml:space="preserve">Физика </v>
      </c>
      <c r="P52" s="140" t="str">
        <f>'Оцене 1.'!P73</f>
        <v>Хемија</v>
      </c>
      <c r="Q52" s="140" t="str">
        <f>'Оцене 1.'!S73</f>
        <v>Немачки језик</v>
      </c>
      <c r="R52" s="140" t="str">
        <f>'Оцене 1.'!T73</f>
        <v>Француски језик</v>
      </c>
      <c r="S52" s="140" t="str">
        <f>'Оцене 1.'!U73</f>
        <v>Матерњи јез. са ел. нац. култ.</v>
      </c>
      <c r="T52" s="17" t="str">
        <f>'Оцене 1.'!Y73</f>
        <v>Владање</v>
      </c>
      <c r="U52" s="135" t="s">
        <v>37</v>
      </c>
    </row>
    <row r="53" spans="1:21" ht="13.5" thickTop="1" x14ac:dyDescent="0.2">
      <c r="A53" s="403" t="s">
        <v>10</v>
      </c>
      <c r="B53" s="22">
        <v>5</v>
      </c>
      <c r="C53" s="152">
        <f>COUNTIF('Оцене 2.'!C$74:C$103,$B53)</f>
        <v>0</v>
      </c>
      <c r="D53" s="24">
        <f>COUNTIF('Оцене 2.'!D$74:D$103,$B53)</f>
        <v>0</v>
      </c>
      <c r="E53" s="24">
        <f>COUNTIF('Оцене 2.'!E$74:E$103,$B53)</f>
        <v>0</v>
      </c>
      <c r="F53" s="24">
        <f>COUNTIF('Оцене 2.'!F$74:F$103,$B53)</f>
        <v>0</v>
      </c>
      <c r="G53" s="24">
        <f>COUNTIF('Оцене 2.'!G$74:G$103,$B53)</f>
        <v>0</v>
      </c>
      <c r="H53" s="24">
        <f>COUNTIF('Оцене 2.'!H$74:H$103,$B53)</f>
        <v>0</v>
      </c>
      <c r="I53" s="24">
        <f>COUNTIF('Оцене 2.'!I$74:I$103,$B53)</f>
        <v>0</v>
      </c>
      <c r="J53" s="24">
        <f>COUNTIF('Оцене 2.'!J$74:J$103,$B53)</f>
        <v>0</v>
      </c>
      <c r="K53" s="24">
        <f>COUNTIF('Оцене 2.'!K$74:K$103,$B53)</f>
        <v>0</v>
      </c>
      <c r="L53" s="24">
        <f>COUNTIF('Оцене 2.'!L$74:L$103,$B53)</f>
        <v>0</v>
      </c>
      <c r="M53" s="24">
        <f>COUNTIF('Оцене 2.'!M$74:M$103,$B53)</f>
        <v>0</v>
      </c>
      <c r="N53" s="24">
        <f>COUNTIF('Оцене 2.'!N$74:N$103,$B53)</f>
        <v>0</v>
      </c>
      <c r="O53" s="24">
        <f>COUNTIF('Оцене 2.'!O$74:O$103,$B53)</f>
        <v>0</v>
      </c>
      <c r="P53" s="24">
        <f>COUNTIF('Оцене 2.'!P$74:P$103,$B53)</f>
        <v>0</v>
      </c>
      <c r="Q53" s="24">
        <f>COUNTIF('Оцене 2.'!S$74:S$103,$B53)</f>
        <v>0</v>
      </c>
      <c r="R53" s="24">
        <f>COUNTIF('Оцене 2.'!T$74:T$103,$B53)</f>
        <v>0</v>
      </c>
      <c r="S53" s="24">
        <f>COUNTIF('Оцене 2.'!U$74:U$103,$B53)</f>
        <v>0</v>
      </c>
      <c r="T53" s="146">
        <f>COUNTIF('Оцене 2.'!Y$74:Y$103,$B53)</f>
        <v>0</v>
      </c>
      <c r="U53" s="148">
        <f t="shared" ref="U53:U60" si="6">SUM(C53:R53)</f>
        <v>0</v>
      </c>
    </row>
    <row r="54" spans="1:21" x14ac:dyDescent="0.2">
      <c r="A54" s="26" t="s">
        <v>11</v>
      </c>
      <c r="B54" s="27">
        <v>4</v>
      </c>
      <c r="C54" s="153">
        <f>COUNTIF('Оцене 2.'!C$74:C$103,$B54)</f>
        <v>0</v>
      </c>
      <c r="D54" s="29">
        <f>COUNTIF('Оцене 2.'!D$74:D$103,$B54)</f>
        <v>0</v>
      </c>
      <c r="E54" s="29">
        <f>COUNTIF('Оцене 2.'!E$74:E$103,$B54)</f>
        <v>0</v>
      </c>
      <c r="F54" s="29">
        <f>COUNTIF('Оцене 2.'!F$74:F$103,$B54)</f>
        <v>0</v>
      </c>
      <c r="G54" s="29">
        <f>COUNTIF('Оцене 2.'!G$74:G$103,$B54)</f>
        <v>0</v>
      </c>
      <c r="H54" s="29">
        <f>COUNTIF('Оцене 2.'!H$74:H$103,$B54)</f>
        <v>0</v>
      </c>
      <c r="I54" s="29">
        <f>COUNTIF('Оцене 2.'!I$74:I$103,$B54)</f>
        <v>0</v>
      </c>
      <c r="J54" s="29">
        <f>COUNTIF('Оцене 2.'!J$74:J$103,$B54)</f>
        <v>0</v>
      </c>
      <c r="K54" s="29">
        <f>COUNTIF('Оцене 2.'!K$74:K$103,$B54)</f>
        <v>0</v>
      </c>
      <c r="L54" s="29">
        <f>COUNTIF('Оцене 2.'!L$74:L$103,$B54)</f>
        <v>0</v>
      </c>
      <c r="M54" s="29">
        <f>COUNTIF('Оцене 2.'!M$74:M$103,$B54)</f>
        <v>0</v>
      </c>
      <c r="N54" s="29">
        <f>COUNTIF('Оцене 2.'!N$74:N$103,$B54)</f>
        <v>0</v>
      </c>
      <c r="O54" s="29">
        <f>COUNTIF('Оцене 2.'!O$74:O$103,$B54)</f>
        <v>0</v>
      </c>
      <c r="P54" s="29">
        <f>COUNTIF('Оцене 2.'!P$74:P$103,$B54)</f>
        <v>0</v>
      </c>
      <c r="Q54" s="29">
        <f>COUNTIF('Оцене 2.'!S$74:S$103,$B54)</f>
        <v>0</v>
      </c>
      <c r="R54" s="29">
        <f>COUNTIF('Оцене 2.'!T$74:T$103,$B54)</f>
        <v>0</v>
      </c>
      <c r="S54" s="29">
        <f>COUNTIF('Оцене 2.'!U$74:U$103,$B54)</f>
        <v>0</v>
      </c>
      <c r="T54" s="146">
        <f>COUNTIF('Оцене 2.'!Y$74:Y$103,$B54)</f>
        <v>0</v>
      </c>
      <c r="U54" s="134">
        <f t="shared" si="6"/>
        <v>0</v>
      </c>
    </row>
    <row r="55" spans="1:21" x14ac:dyDescent="0.2">
      <c r="A55" s="30" t="s">
        <v>9</v>
      </c>
      <c r="B55" s="27">
        <v>3</v>
      </c>
      <c r="C55" s="153">
        <f>COUNTIF('Оцене 2.'!C$74:C$103,$B55)</f>
        <v>0</v>
      </c>
      <c r="D55" s="29">
        <f>COUNTIF('Оцене 2.'!D$74:D$103,$B55)</f>
        <v>0</v>
      </c>
      <c r="E55" s="29">
        <f>COUNTIF('Оцене 2.'!E$74:E$103,$B55)</f>
        <v>0</v>
      </c>
      <c r="F55" s="29">
        <f>COUNTIF('Оцене 2.'!F$74:F$103,$B55)</f>
        <v>0</v>
      </c>
      <c r="G55" s="29">
        <f>COUNTIF('Оцене 2.'!G$74:G$103,$B55)</f>
        <v>0</v>
      </c>
      <c r="H55" s="29">
        <f>COUNTIF('Оцене 2.'!H$74:H$103,$B55)</f>
        <v>0</v>
      </c>
      <c r="I55" s="29">
        <f>COUNTIF('Оцене 2.'!I$74:I$103,$B55)</f>
        <v>0</v>
      </c>
      <c r="J55" s="29">
        <f>COUNTIF('Оцене 2.'!J$74:J$103,$B55)</f>
        <v>0</v>
      </c>
      <c r="K55" s="29">
        <f>COUNTIF('Оцене 2.'!K$74:K$103,$B55)</f>
        <v>0</v>
      </c>
      <c r="L55" s="29">
        <f>COUNTIF('Оцене 2.'!L$74:L$103,$B55)</f>
        <v>0</v>
      </c>
      <c r="M55" s="29">
        <f>COUNTIF('Оцене 2.'!M$74:M$103,$B55)</f>
        <v>0</v>
      </c>
      <c r="N55" s="29">
        <f>COUNTIF('Оцене 2.'!N$74:N$103,$B55)</f>
        <v>0</v>
      </c>
      <c r="O55" s="29">
        <f>COUNTIF('Оцене 2.'!O$74:O$103,$B55)</f>
        <v>0</v>
      </c>
      <c r="P55" s="29">
        <f>COUNTIF('Оцене 2.'!P$74:P$103,$B55)</f>
        <v>0</v>
      </c>
      <c r="Q55" s="29">
        <f>COUNTIF('Оцене 2.'!S$74:S$103,$B55)</f>
        <v>0</v>
      </c>
      <c r="R55" s="29">
        <f>COUNTIF('Оцене 2.'!T$74:T$103,$B55)</f>
        <v>0</v>
      </c>
      <c r="S55" s="29">
        <f>COUNTIF('Оцене 2.'!U$74:U$103,$B55)</f>
        <v>0</v>
      </c>
      <c r="T55" s="146">
        <f>COUNTIF('Оцене 2.'!Y$74:Y$103,$B55)</f>
        <v>0</v>
      </c>
      <c r="U55" s="134">
        <f t="shared" si="6"/>
        <v>0</v>
      </c>
    </row>
    <row r="56" spans="1:21" ht="13.5" thickBot="1" x14ac:dyDescent="0.25">
      <c r="A56" s="404" t="s">
        <v>12</v>
      </c>
      <c r="B56" s="32">
        <v>2</v>
      </c>
      <c r="C56" s="153">
        <f>COUNTIF('Оцене 2.'!C$74:C$103,$B56)</f>
        <v>0</v>
      </c>
      <c r="D56" s="33">
        <f>COUNTIF('Оцене 2.'!D$74:D$103,$B56)</f>
        <v>0</v>
      </c>
      <c r="E56" s="33">
        <f>COUNTIF('Оцене 2.'!E$74:E$103,$B56)</f>
        <v>0</v>
      </c>
      <c r="F56" s="33">
        <f>COUNTIF('Оцене 2.'!F$74:F$103,$B56)</f>
        <v>0</v>
      </c>
      <c r="G56" s="33">
        <f>COUNTIF('Оцене 2.'!G$74:G$103,$B56)</f>
        <v>0</v>
      </c>
      <c r="H56" s="33">
        <f>COUNTIF('Оцене 2.'!H$74:H$103,$B56)</f>
        <v>0</v>
      </c>
      <c r="I56" s="33">
        <f>COUNTIF('Оцене 2.'!I$74:I$103,$B56)</f>
        <v>0</v>
      </c>
      <c r="J56" s="33">
        <f>COUNTIF('Оцене 2.'!J$74:J$103,$B56)</f>
        <v>0</v>
      </c>
      <c r="K56" s="33">
        <f>COUNTIF('Оцене 2.'!K$74:K$103,$B56)</f>
        <v>0</v>
      </c>
      <c r="L56" s="33">
        <f>COUNTIF('Оцене 2.'!L$74:L$103,$B56)</f>
        <v>0</v>
      </c>
      <c r="M56" s="33">
        <f>COUNTIF('Оцене 2.'!M$74:M$103,$B56)</f>
        <v>0</v>
      </c>
      <c r="N56" s="33">
        <f>COUNTIF('Оцене 2.'!N$74:N$103,$B56)</f>
        <v>0</v>
      </c>
      <c r="O56" s="33">
        <f>COUNTIF('Оцене 2.'!O$74:O$103,$B56)</f>
        <v>0</v>
      </c>
      <c r="P56" s="33">
        <f>COUNTIF('Оцене 2.'!P$74:P$103,$B56)</f>
        <v>0</v>
      </c>
      <c r="Q56" s="33">
        <f>COUNTIF('Оцене 2.'!S$74:S$103,$B56)</f>
        <v>0</v>
      </c>
      <c r="R56" s="33">
        <f>COUNTIF('Оцене 2.'!T$74:T$103,$B56)</f>
        <v>0</v>
      </c>
      <c r="S56" s="33">
        <f>COUNTIF('Оцене 2.'!U$74:U$103,$B56)</f>
        <v>0</v>
      </c>
      <c r="T56" s="146">
        <f>COUNTIF('Оцене 2.'!Y$74:Y$103,$B56)</f>
        <v>0</v>
      </c>
      <c r="U56" s="149">
        <f t="shared" si="6"/>
        <v>0</v>
      </c>
    </row>
    <row r="57" spans="1:21" ht="14.25" thickTop="1" thickBot="1" x14ac:dyDescent="0.25">
      <c r="A57" s="600" t="s">
        <v>33</v>
      </c>
      <c r="B57" s="601"/>
      <c r="C57" s="34">
        <f>SUM(C53:C56)</f>
        <v>0</v>
      </c>
      <c r="D57" s="35">
        <f t="shared" ref="D57:T57" si="7">SUM(D53:D56)</f>
        <v>0</v>
      </c>
      <c r="E57" s="35">
        <f t="shared" si="7"/>
        <v>0</v>
      </c>
      <c r="F57" s="35">
        <f t="shared" si="7"/>
        <v>0</v>
      </c>
      <c r="G57" s="35">
        <f t="shared" si="7"/>
        <v>0</v>
      </c>
      <c r="H57" s="35">
        <f t="shared" si="7"/>
        <v>0</v>
      </c>
      <c r="I57" s="35">
        <f t="shared" si="7"/>
        <v>0</v>
      </c>
      <c r="J57" s="35">
        <f t="shared" si="7"/>
        <v>0</v>
      </c>
      <c r="K57" s="35">
        <f t="shared" si="7"/>
        <v>0</v>
      </c>
      <c r="L57" s="35">
        <f t="shared" si="7"/>
        <v>0</v>
      </c>
      <c r="M57" s="35">
        <f t="shared" si="7"/>
        <v>0</v>
      </c>
      <c r="N57" s="35">
        <f t="shared" si="7"/>
        <v>0</v>
      </c>
      <c r="O57" s="35">
        <f t="shared" si="7"/>
        <v>0</v>
      </c>
      <c r="P57" s="35">
        <f t="shared" si="7"/>
        <v>0</v>
      </c>
      <c r="Q57" s="35">
        <f t="shared" si="7"/>
        <v>0</v>
      </c>
      <c r="R57" s="35">
        <f t="shared" si="7"/>
        <v>0</v>
      </c>
      <c r="S57" s="35">
        <f t="shared" si="7"/>
        <v>0</v>
      </c>
      <c r="T57" s="35">
        <f t="shared" si="7"/>
        <v>0</v>
      </c>
      <c r="U57" s="136">
        <f t="shared" si="6"/>
        <v>0</v>
      </c>
    </row>
    <row r="58" spans="1:21" ht="13.5" thickTop="1" x14ac:dyDescent="0.2">
      <c r="A58" s="37" t="s">
        <v>13</v>
      </c>
      <c r="B58" s="38">
        <v>1</v>
      </c>
      <c r="C58" s="150">
        <f>COUNTIF('Оцене 2.'!C$74:C$103,$B58)</f>
        <v>0</v>
      </c>
      <c r="D58" s="167">
        <f>COUNTIF('Оцене 2.'!D$74:D$103,$B58)</f>
        <v>0</v>
      </c>
      <c r="E58" s="167">
        <f>COUNTIF('Оцене 2.'!E$74:E$103,$B58)</f>
        <v>0</v>
      </c>
      <c r="F58" s="167">
        <f>COUNTIF('Оцене 2.'!F$74:F$103,$B58)</f>
        <v>0</v>
      </c>
      <c r="G58" s="167">
        <f>COUNTIF('Оцене 2.'!G$74:G$103,$B58)</f>
        <v>0</v>
      </c>
      <c r="H58" s="167">
        <f>COUNTIF('Оцене 2.'!H$74:H$103,$B58)</f>
        <v>0</v>
      </c>
      <c r="I58" s="167">
        <f>COUNTIF('Оцене 2.'!I$74:I$103,$B58)</f>
        <v>0</v>
      </c>
      <c r="J58" s="167">
        <f>COUNTIF('Оцене 2.'!J$74:J$103,$B58)</f>
        <v>0</v>
      </c>
      <c r="K58" s="167">
        <f>COUNTIF('Оцене 2.'!K$74:K$103,$B58)</f>
        <v>0</v>
      </c>
      <c r="L58" s="167">
        <f>COUNTIF('Оцене 2.'!L$74:L$103,$B58)</f>
        <v>0</v>
      </c>
      <c r="M58" s="167">
        <f>COUNTIF('Оцене 2.'!M$74:M$103,$B58)</f>
        <v>0</v>
      </c>
      <c r="N58" s="167">
        <f>COUNTIF('Оцене 2.'!N$74:N$103,$B58)</f>
        <v>0</v>
      </c>
      <c r="O58" s="167">
        <f>COUNTIF('Оцене 2.'!O$74:O$103,$B58)</f>
        <v>0</v>
      </c>
      <c r="P58" s="167">
        <f>COUNTIF('Оцене 2.'!P$74:P$103,$B58)</f>
        <v>0</v>
      </c>
      <c r="Q58" s="167">
        <f>COUNTIF('Оцене 2.'!S$74:S$103,$B58)</f>
        <v>0</v>
      </c>
      <c r="R58" s="167">
        <f>COUNTIF('Оцене 2.'!T$74:T$103,$B58)</f>
        <v>0</v>
      </c>
      <c r="S58" s="167">
        <f>COUNTIF('Оцене 2.'!U$74:U$103,$B58)</f>
        <v>0</v>
      </c>
      <c r="T58" s="166">
        <f>COUNTIF('Оцене 2.'!Y$74:Y$103,$B58)</f>
        <v>0</v>
      </c>
      <c r="U58" s="134">
        <f t="shared" si="6"/>
        <v>0</v>
      </c>
    </row>
    <row r="59" spans="1:21" ht="13.5" thickBot="1" x14ac:dyDescent="0.25">
      <c r="A59" s="41" t="s">
        <v>14</v>
      </c>
      <c r="B59" s="42">
        <v>0</v>
      </c>
      <c r="C59" s="151">
        <f>COUNTIF('Оцене 2.'!C$74:C$103,$B59)</f>
        <v>0</v>
      </c>
      <c r="D59" s="44">
        <f>COUNTIF('Оцене 2.'!D$74:D$103,$B59)</f>
        <v>0</v>
      </c>
      <c r="E59" s="44">
        <f>COUNTIF('Оцене 2.'!E$74:E$103,$B59)</f>
        <v>0</v>
      </c>
      <c r="F59" s="44">
        <f>COUNTIF('Оцене 2.'!F$74:F$103,$B59)</f>
        <v>0</v>
      </c>
      <c r="G59" s="44">
        <f>COUNTIF('Оцене 2.'!G$74:G$103,$B59)</f>
        <v>0</v>
      </c>
      <c r="H59" s="44">
        <f>COUNTIF('Оцене 2.'!H$74:H$103,$B59)</f>
        <v>0</v>
      </c>
      <c r="I59" s="44">
        <f>COUNTIF('Оцене 2.'!I$74:I$103,$B59)</f>
        <v>0</v>
      </c>
      <c r="J59" s="44">
        <f>COUNTIF('Оцене 2.'!J$74:J$103,$B59)</f>
        <v>0</v>
      </c>
      <c r="K59" s="44">
        <f>COUNTIF('Оцене 2.'!K$74:K$103,$B59)</f>
        <v>0</v>
      </c>
      <c r="L59" s="44">
        <f>COUNTIF('Оцене 2.'!L$74:L$103,$B59)</f>
        <v>0</v>
      </c>
      <c r="M59" s="44">
        <f>COUNTIF('Оцене 2.'!M$74:M$103,$B59)</f>
        <v>0</v>
      </c>
      <c r="N59" s="44">
        <f>COUNTIF('Оцене 2.'!N$74:N$103,$B59)</f>
        <v>0</v>
      </c>
      <c r="O59" s="44">
        <f>COUNTIF('Оцене 2.'!O$74:O$103,$B59)</f>
        <v>0</v>
      </c>
      <c r="P59" s="44">
        <f>COUNTIF('Оцене 2.'!P$74:P$103,$B59)</f>
        <v>0</v>
      </c>
      <c r="Q59" s="44">
        <f>COUNTIF('Оцене 2.'!S$74:S$103,$B59)</f>
        <v>0</v>
      </c>
      <c r="R59" s="44">
        <f>COUNTIF('Оцене 2.'!T$74:T$103,$B59)</f>
        <v>0</v>
      </c>
      <c r="S59" s="44">
        <f>COUNTIF('Оцене 2.'!U$74:U$103,$B59)</f>
        <v>0</v>
      </c>
      <c r="T59" s="42">
        <f>COUNTIF('Оцене 2.'!Y$74:Y$103,$B59)</f>
        <v>0</v>
      </c>
      <c r="U59" s="134">
        <f t="shared" si="6"/>
        <v>0</v>
      </c>
    </row>
    <row r="60" spans="1:21" ht="14.25" thickTop="1" thickBot="1" x14ac:dyDescent="0.25">
      <c r="A60" s="602" t="s">
        <v>34</v>
      </c>
      <c r="B60" s="603"/>
      <c r="C60" s="45">
        <f>SUM(C57:C59)</f>
        <v>0</v>
      </c>
      <c r="D60" s="46">
        <f t="shared" ref="D60:T60" si="8">SUM(D57:D59)</f>
        <v>0</v>
      </c>
      <c r="E60" s="36">
        <f t="shared" si="8"/>
        <v>0</v>
      </c>
      <c r="F60" s="36">
        <f t="shared" si="8"/>
        <v>0</v>
      </c>
      <c r="G60" s="36">
        <f t="shared" si="8"/>
        <v>0</v>
      </c>
      <c r="H60" s="36">
        <f t="shared" si="8"/>
        <v>0</v>
      </c>
      <c r="I60" s="36">
        <f t="shared" si="8"/>
        <v>0</v>
      </c>
      <c r="J60" s="36">
        <f t="shared" si="8"/>
        <v>0</v>
      </c>
      <c r="K60" s="36">
        <f t="shared" si="8"/>
        <v>0</v>
      </c>
      <c r="L60" s="36">
        <f t="shared" si="8"/>
        <v>0</v>
      </c>
      <c r="M60" s="36">
        <f t="shared" si="8"/>
        <v>0</v>
      </c>
      <c r="N60" s="36">
        <f t="shared" si="8"/>
        <v>0</v>
      </c>
      <c r="O60" s="36">
        <f t="shared" si="8"/>
        <v>0</v>
      </c>
      <c r="P60" s="36">
        <f t="shared" si="8"/>
        <v>0</v>
      </c>
      <c r="Q60" s="36">
        <f t="shared" si="8"/>
        <v>0</v>
      </c>
      <c r="R60" s="36">
        <f t="shared" si="8"/>
        <v>0</v>
      </c>
      <c r="S60" s="36">
        <f t="shared" si="8"/>
        <v>0</v>
      </c>
      <c r="T60" s="145">
        <f t="shared" si="8"/>
        <v>0</v>
      </c>
      <c r="U60" s="136">
        <f t="shared" si="6"/>
        <v>0</v>
      </c>
    </row>
    <row r="61" spans="1:21" ht="14.25" thickTop="1" thickBot="1" x14ac:dyDescent="0.25">
      <c r="A61" s="600" t="s">
        <v>35</v>
      </c>
      <c r="B61" s="601"/>
      <c r="C61" s="47" t="e">
        <f>SUM('Оцене 2.'!C74:C103)/SUM(C57:C58)</f>
        <v>#DIV/0!</v>
      </c>
      <c r="D61" s="47" t="e">
        <f>SUM('Оцене 2.'!D74:D103)/SUM(D57:D58)</f>
        <v>#DIV/0!</v>
      </c>
      <c r="E61" s="47" t="e">
        <f>SUM('Оцене 2.'!E74:E103)/SUM(E57:E58)</f>
        <v>#DIV/0!</v>
      </c>
      <c r="F61" s="47" t="e">
        <f>SUM('Оцене 2.'!F74:F103)/SUM(F57:F58)</f>
        <v>#DIV/0!</v>
      </c>
      <c r="G61" s="47" t="e">
        <f>SUM('Оцене 2.'!G74:G103)/SUM(G57:G58)</f>
        <v>#DIV/0!</v>
      </c>
      <c r="H61" s="47" t="e">
        <f>SUM('Оцене 2.'!H74:H103)/SUM(H57:H58)</f>
        <v>#DIV/0!</v>
      </c>
      <c r="I61" s="47" t="e">
        <f>SUM('Оцене 2.'!I74:I103)/SUM(I57:I58)</f>
        <v>#DIV/0!</v>
      </c>
      <c r="J61" s="47" t="e">
        <f>SUM('Оцене 2.'!J74:J103)/SUM(J57:J58)</f>
        <v>#DIV/0!</v>
      </c>
      <c r="K61" s="47" t="e">
        <f>SUM('Оцене 2.'!K74:K103)/SUM(K57:K58)</f>
        <v>#DIV/0!</v>
      </c>
      <c r="L61" s="47" t="e">
        <f>SUM('Оцене 2.'!L74:L103)/SUM(L57:L58)</f>
        <v>#DIV/0!</v>
      </c>
      <c r="M61" s="47" t="e">
        <f>SUM('Оцене 2.'!M74:M103)/SUM(M57:M58)</f>
        <v>#DIV/0!</v>
      </c>
      <c r="N61" s="47" t="e">
        <f>SUM('Оцене 2.'!N74:N103)/SUM(N57:N58)</f>
        <v>#DIV/0!</v>
      </c>
      <c r="O61" s="47" t="e">
        <f>SUM('Оцене 2.'!O74:O103)/SUM(O57:O58)</f>
        <v>#DIV/0!</v>
      </c>
      <c r="P61" s="47" t="e">
        <f>SUM('Оцене 2.'!P74:P103)/SUM(P57:P58)</f>
        <v>#DIV/0!</v>
      </c>
      <c r="Q61" s="47" t="e">
        <f>SUM('Оцене 2.'!S74:S103)/SUM(Q57:Q58)</f>
        <v>#DIV/0!</v>
      </c>
      <c r="R61" s="47" t="e">
        <f>SUM('Оцене 2.'!T74:T103)/SUM(R57:R58)</f>
        <v>#DIV/0!</v>
      </c>
      <c r="S61" s="47" t="e">
        <f>SUM('Оцене 2.'!S74:S103)/SUM(S57:S58)</f>
        <v>#DIV/0!</v>
      </c>
      <c r="T61" s="132" t="e">
        <f>SUM('Оцене 2.'!Y74:Y103)/SUM(T57:T58)</f>
        <v>#DIV/0!</v>
      </c>
      <c r="U61" s="137" t="e">
        <f>(U53*B53+U54*B54+U55*B55+U56*B56+U58*B58)/(U57+U58)</f>
        <v>#DIV/0!</v>
      </c>
    </row>
    <row r="62" spans="1:21" ht="13.5" thickTop="1" x14ac:dyDescent="0.2">
      <c r="A62" s="25"/>
      <c r="B62" s="25"/>
      <c r="C62" s="15"/>
      <c r="D62" s="15"/>
      <c r="E62" s="15"/>
      <c r="F62" s="15"/>
      <c r="G62" s="15"/>
      <c r="H62" s="15"/>
      <c r="I62" s="15"/>
      <c r="J62" s="15"/>
      <c r="K62" s="15"/>
      <c r="L62" s="15"/>
      <c r="M62" s="25"/>
      <c r="N62" s="25"/>
      <c r="O62" s="25"/>
      <c r="P62" s="25"/>
      <c r="Q62" s="25"/>
      <c r="R62" s="25"/>
      <c r="S62" s="25"/>
      <c r="T62" s="25"/>
      <c r="U62" s="133"/>
    </row>
    <row r="63" spans="1:21" ht="13.5" thickBot="1" x14ac:dyDescent="0.25">
      <c r="A63" s="395"/>
      <c r="B63" s="395"/>
      <c r="M63" s="395"/>
      <c r="N63" s="395"/>
      <c r="O63" s="395"/>
      <c r="P63" s="395"/>
      <c r="Q63" s="395"/>
      <c r="R63" s="395"/>
      <c r="S63" s="395"/>
      <c r="T63" s="395"/>
      <c r="U63" s="395"/>
    </row>
    <row r="64" spans="1:21" ht="25.5" customHeight="1" thickBot="1" x14ac:dyDescent="0.25">
      <c r="A64" s="604" t="s">
        <v>70</v>
      </c>
      <c r="B64" s="586"/>
      <c r="C64" s="584" t="s">
        <v>72</v>
      </c>
      <c r="D64" s="585"/>
      <c r="E64" s="586"/>
      <c r="F64" s="587" t="s">
        <v>71</v>
      </c>
      <c r="G64" s="585"/>
      <c r="H64" s="586"/>
      <c r="M64" s="609" t="s">
        <v>99</v>
      </c>
      <c r="N64" s="623"/>
      <c r="O64" s="623"/>
      <c r="P64" s="624"/>
      <c r="Q64" s="622" t="s">
        <v>98</v>
      </c>
      <c r="R64" s="612"/>
      <c r="S64" s="613"/>
      <c r="T64" s="620" t="s">
        <v>15</v>
      </c>
      <c r="U64" s="621"/>
    </row>
    <row r="65" spans="1:21" ht="15.75" customHeight="1" x14ac:dyDescent="0.2">
      <c r="A65" s="605" t="str">
        <f>'Оцене 2.'!Q3</f>
        <v>Верска настава</v>
      </c>
      <c r="B65" s="588"/>
      <c r="C65" s="561" t="s">
        <v>53</v>
      </c>
      <c r="D65" s="562"/>
      <c r="E65" s="588"/>
      <c r="F65" s="561">
        <f>COUNTIF('Оцене 2.'!$Q$74:$Q$103,C65)</f>
        <v>0</v>
      </c>
      <c r="G65" s="562"/>
      <c r="H65" s="588"/>
      <c r="M65" s="553" t="str">
        <f>'Оцене 2.'!V3</f>
        <v>Хор и оркестар</v>
      </c>
      <c r="N65" s="554"/>
      <c r="O65" s="554"/>
      <c r="P65" s="555"/>
      <c r="Q65" s="561" t="s">
        <v>53</v>
      </c>
      <c r="R65" s="562"/>
      <c r="S65" s="588"/>
      <c r="T65" s="564">
        <f>COUNTIF('Оцене 2.'!$V$74:$V$103,C65)</f>
        <v>0</v>
      </c>
      <c r="U65" s="565"/>
    </row>
    <row r="66" spans="1:21" ht="15.75" customHeight="1" x14ac:dyDescent="0.2">
      <c r="A66" s="606"/>
      <c r="B66" s="578"/>
      <c r="C66" s="566" t="s">
        <v>54</v>
      </c>
      <c r="D66" s="567"/>
      <c r="E66" s="578"/>
      <c r="F66" s="569">
        <f>COUNTIF('Оцене 2.'!$Q$74:$Q$103,C66)</f>
        <v>0</v>
      </c>
      <c r="G66" s="589"/>
      <c r="H66" s="570"/>
      <c r="M66" s="556"/>
      <c r="N66" s="466"/>
      <c r="O66" s="466"/>
      <c r="P66" s="557"/>
      <c r="Q66" s="566" t="s">
        <v>54</v>
      </c>
      <c r="R66" s="567"/>
      <c r="S66" s="578"/>
      <c r="T66" s="569">
        <f>COUNTIF('Оцене 2.'!$V$74:$V$103,C66)</f>
        <v>0</v>
      </c>
      <c r="U66" s="570"/>
    </row>
    <row r="67" spans="1:21" ht="17.25" customHeight="1" thickBot="1" x14ac:dyDescent="0.25">
      <c r="A67" s="607"/>
      <c r="B67" s="579"/>
      <c r="C67" s="571" t="s">
        <v>55</v>
      </c>
      <c r="D67" s="572"/>
      <c r="E67" s="579"/>
      <c r="F67" s="574">
        <f>COUNTIF('Оцене 2.'!$Q$74:$Q$103,C67)</f>
        <v>0</v>
      </c>
      <c r="G67" s="590"/>
      <c r="H67" s="575"/>
      <c r="M67" s="558"/>
      <c r="N67" s="559"/>
      <c r="O67" s="559"/>
      <c r="P67" s="560"/>
      <c r="Q67" s="571" t="s">
        <v>55</v>
      </c>
      <c r="R67" s="572"/>
      <c r="S67" s="579"/>
      <c r="T67" s="574">
        <f>COUNTIF('Оцене 2.'!$V$74:$V$103,C67)</f>
        <v>0</v>
      </c>
      <c r="U67" s="575"/>
    </row>
    <row r="68" spans="1:21" ht="15.75" customHeight="1" x14ac:dyDescent="0.2">
      <c r="A68" s="605" t="str">
        <f>'Оцене 2.'!R3</f>
        <v>Грађанско васпитање</v>
      </c>
      <c r="B68" s="588"/>
      <c r="C68" s="561" t="s">
        <v>53</v>
      </c>
      <c r="D68" s="562"/>
      <c r="E68" s="563"/>
      <c r="F68" s="614">
        <f>COUNTIF('Оцене 2.'!R74:R103,C68)</f>
        <v>0</v>
      </c>
      <c r="G68" s="615"/>
      <c r="H68" s="616"/>
      <c r="M68" s="553" t="str">
        <f>'Оцене 2.'!X3</f>
        <v>Свакодневни живот у прошлости</v>
      </c>
      <c r="N68" s="554"/>
      <c r="O68" s="554"/>
      <c r="P68" s="555"/>
      <c r="Q68" s="561" t="s">
        <v>53</v>
      </c>
      <c r="R68" s="562"/>
      <c r="S68" s="563"/>
      <c r="T68" s="618">
        <f>COUNTIF('Оцене 2.'!$X$74:$X$103,C68)</f>
        <v>0</v>
      </c>
      <c r="U68" s="618"/>
    </row>
    <row r="69" spans="1:21" ht="15.75" customHeight="1" x14ac:dyDescent="0.2">
      <c r="A69" s="606"/>
      <c r="B69" s="578"/>
      <c r="C69" s="566" t="s">
        <v>54</v>
      </c>
      <c r="D69" s="567"/>
      <c r="E69" s="568"/>
      <c r="F69" s="569">
        <f>COUNTIF('Оцене 2.'!R75:R104,C69)</f>
        <v>0</v>
      </c>
      <c r="G69" s="589"/>
      <c r="H69" s="570"/>
      <c r="M69" s="556"/>
      <c r="N69" s="466"/>
      <c r="O69" s="466"/>
      <c r="P69" s="557"/>
      <c r="Q69" s="566" t="s">
        <v>54</v>
      </c>
      <c r="R69" s="567"/>
      <c r="S69" s="568"/>
      <c r="T69" s="569">
        <f>COUNTIF('Оцене 2.'!$X$74:$X$103,C69)</f>
        <v>0</v>
      </c>
      <c r="U69" s="570"/>
    </row>
    <row r="70" spans="1:21" ht="18" customHeight="1" thickBot="1" x14ac:dyDescent="0.25">
      <c r="A70" s="607"/>
      <c r="B70" s="579"/>
      <c r="C70" s="571" t="s">
        <v>55</v>
      </c>
      <c r="D70" s="572"/>
      <c r="E70" s="573"/>
      <c r="F70" s="574">
        <f>COUNTIF('Оцене 2.'!R76:R105,C70)</f>
        <v>0</v>
      </c>
      <c r="G70" s="590"/>
      <c r="H70" s="575"/>
      <c r="M70" s="558"/>
      <c r="N70" s="559"/>
      <c r="O70" s="559"/>
      <c r="P70" s="560"/>
      <c r="Q70" s="571" t="s">
        <v>55</v>
      </c>
      <c r="R70" s="572"/>
      <c r="S70" s="573"/>
      <c r="T70" s="574">
        <f>COUNTIF('Оцене 2.'!$X$74:$X$103,C70)</f>
        <v>0</v>
      </c>
      <c r="U70" s="575"/>
    </row>
    <row r="71" spans="1:21" ht="15.75" customHeight="1" x14ac:dyDescent="0.2">
      <c r="A71" s="205"/>
      <c r="B71" s="205"/>
      <c r="C71" s="205"/>
      <c r="D71" s="205"/>
      <c r="E71" s="205"/>
      <c r="F71" s="205"/>
      <c r="G71" s="205"/>
      <c r="H71" s="205"/>
      <c r="M71" s="553" t="str">
        <f>'Оцене 2.'!W3</f>
        <v>Чувари природе</v>
      </c>
      <c r="N71" s="554"/>
      <c r="O71" s="554"/>
      <c r="P71" s="555"/>
      <c r="Q71" s="561" t="s">
        <v>53</v>
      </c>
      <c r="R71" s="562"/>
      <c r="S71" s="563"/>
      <c r="T71" s="576">
        <f>COUNTIF('Оцене 2.'!$W$74:$W$103,C68)</f>
        <v>0</v>
      </c>
      <c r="U71" s="577"/>
    </row>
    <row r="72" spans="1:21" ht="15.75" customHeight="1" x14ac:dyDescent="0.2">
      <c r="A72" s="205"/>
      <c r="B72" s="205"/>
      <c r="C72" s="205"/>
      <c r="D72" s="205"/>
      <c r="E72" s="205"/>
      <c r="F72" s="205"/>
      <c r="G72" s="205"/>
      <c r="H72" s="205"/>
      <c r="M72" s="556"/>
      <c r="N72" s="466"/>
      <c r="O72" s="466"/>
      <c r="P72" s="557"/>
      <c r="Q72" s="566" t="s">
        <v>54</v>
      </c>
      <c r="R72" s="567"/>
      <c r="S72" s="568"/>
      <c r="T72" s="569">
        <f>COUNTIF('Оцене 2.'!$W$74:$W$103,C69)</f>
        <v>0</v>
      </c>
      <c r="U72" s="570"/>
    </row>
    <row r="73" spans="1:21" ht="15.75" customHeight="1" thickBot="1" x14ac:dyDescent="0.25">
      <c r="A73" s="205"/>
      <c r="B73" s="205"/>
      <c r="C73" s="205"/>
      <c r="D73" s="205"/>
      <c r="E73" s="205"/>
      <c r="F73" s="205"/>
      <c r="G73" s="205"/>
      <c r="H73" s="205"/>
      <c r="M73" s="558"/>
      <c r="N73" s="559"/>
      <c r="O73" s="559"/>
      <c r="P73" s="560"/>
      <c r="Q73" s="571" t="s">
        <v>55</v>
      </c>
      <c r="R73" s="572"/>
      <c r="S73" s="573"/>
      <c r="T73" s="574">
        <f>COUNTIF('Оцене 2.'!$W$74:$W$103,C70)</f>
        <v>0</v>
      </c>
      <c r="U73" s="575"/>
    </row>
    <row r="74" spans="1:21" ht="18" customHeight="1" x14ac:dyDescent="0.2">
      <c r="A74" s="205"/>
      <c r="B74" s="205"/>
      <c r="C74" s="205"/>
      <c r="D74" s="205"/>
      <c r="E74" s="205"/>
      <c r="F74" s="205"/>
      <c r="G74" s="205"/>
      <c r="H74" s="205"/>
      <c r="M74" s="443"/>
      <c r="N74" s="443"/>
      <c r="O74" s="443"/>
      <c r="P74" s="443"/>
      <c r="Q74" s="443"/>
      <c r="R74" s="443"/>
      <c r="S74" s="443"/>
      <c r="T74" s="443"/>
      <c r="U74" s="443"/>
    </row>
    <row r="75" spans="1:21" x14ac:dyDescent="0.2">
      <c r="S75" s="619"/>
      <c r="T75" s="619"/>
      <c r="U75" s="619"/>
    </row>
    <row r="76" spans="1:21" ht="29.25" customHeight="1" thickBot="1" x14ac:dyDescent="0.25">
      <c r="A76" s="592" t="str">
        <f>'Оцене 1.'!A2</f>
        <v>5. РАЗРЕД</v>
      </c>
      <c r="B76" s="592"/>
      <c r="C76" s="580" t="str">
        <f>C1</f>
        <v xml:space="preserve">УСПЕХ ПО ПРЕДМЕТИМА - </v>
      </c>
      <c r="D76" s="581"/>
      <c r="E76" s="581"/>
      <c r="F76" s="581"/>
      <c r="G76" s="581"/>
      <c r="H76" s="581"/>
      <c r="I76" s="581"/>
      <c r="J76" s="581"/>
      <c r="K76" s="581"/>
      <c r="L76" s="581"/>
      <c r="M76" s="582" t="str">
        <f>M1</f>
        <v>2. полугодиште</v>
      </c>
      <c r="N76" s="583"/>
      <c r="O76" s="583"/>
      <c r="P76" s="582" t="str">
        <f>P1</f>
        <v>2018/2019.</v>
      </c>
      <c r="Q76" s="582"/>
      <c r="R76" s="582"/>
      <c r="S76" s="625" t="s">
        <v>79</v>
      </c>
      <c r="T76" s="617"/>
      <c r="U76" s="617"/>
    </row>
    <row r="77" spans="1:21" ht="146.25" customHeight="1" thickTop="1" thickBot="1" x14ac:dyDescent="0.25">
      <c r="A77" s="598" t="s">
        <v>20</v>
      </c>
      <c r="B77" s="599"/>
      <c r="C77" s="163" t="str">
        <f>'Оцене 1.'!C3</f>
        <v>Српски језик</v>
      </c>
      <c r="D77" s="140" t="str">
        <f>'Оцене 1.'!D3</f>
        <v>Српски као нематерњи језик</v>
      </c>
      <c r="E77" s="140" t="str">
        <f>'Оцене 1.'!E3</f>
        <v xml:space="preserve">Енглески </v>
      </c>
      <c r="F77" s="140" t="str">
        <f>'Оцене 1.'!F3</f>
        <v>Историја</v>
      </c>
      <c r="G77" s="140" t="str">
        <f>'Оцене 1.'!G3</f>
        <v>Географија</v>
      </c>
      <c r="H77" s="140" t="str">
        <f>'Оцене 1.'!H3</f>
        <v>Биологија</v>
      </c>
      <c r="I77" s="140" t="str">
        <f>'Оцене 1.'!I3</f>
        <v>Математика</v>
      </c>
      <c r="J77" s="140" t="str">
        <f>'Оцене 1.'!J3</f>
        <v>Информатика и рачунарство</v>
      </c>
      <c r="K77" s="140" t="str">
        <f>'Оцене 1.'!K3</f>
        <v>Техника и технологија</v>
      </c>
      <c r="L77" s="140" t="str">
        <f>'Оцене 1.'!L3</f>
        <v>Ликовна култура</v>
      </c>
      <c r="M77" s="140" t="str">
        <f>'Оцене 1.'!M3</f>
        <v>Музичка култура</v>
      </c>
      <c r="N77" s="140" t="str">
        <f>'Оцене 1.'!N3</f>
        <v>Физичко и здр. васпитање</v>
      </c>
      <c r="O77" s="140" t="str">
        <f>'Оцене 1.'!O3</f>
        <v xml:space="preserve">Физика </v>
      </c>
      <c r="P77" s="140" t="str">
        <f>'Оцене 1.'!P3</f>
        <v>Хемија</v>
      </c>
      <c r="Q77" s="140" t="str">
        <f>'Оцене 1.'!S3</f>
        <v>Немачки језик</v>
      </c>
      <c r="R77" s="140" t="str">
        <f>'Оцене 1.'!T3</f>
        <v>Француски језик</v>
      </c>
      <c r="S77" s="140" t="str">
        <f>'Оцене 1.'!U3</f>
        <v>Матерњи јез. са ел. нац. култ.</v>
      </c>
      <c r="T77" s="17" t="str">
        <f>'Оцене 1.'!Y3</f>
        <v>Владање</v>
      </c>
      <c r="U77" s="135" t="s">
        <v>37</v>
      </c>
    </row>
    <row r="78" spans="1:21" ht="13.5" thickTop="1" x14ac:dyDescent="0.2">
      <c r="A78" s="403" t="s">
        <v>10</v>
      </c>
      <c r="B78" s="22">
        <v>5</v>
      </c>
      <c r="C78" s="152">
        <f t="shared" ref="C78:T78" si="9">C3+C28+C53</f>
        <v>0</v>
      </c>
      <c r="D78" s="24">
        <f t="shared" si="9"/>
        <v>0</v>
      </c>
      <c r="E78" s="24">
        <f t="shared" si="9"/>
        <v>0</v>
      </c>
      <c r="F78" s="24">
        <f t="shared" si="9"/>
        <v>0</v>
      </c>
      <c r="G78" s="24">
        <f t="shared" si="9"/>
        <v>1</v>
      </c>
      <c r="H78" s="24">
        <f t="shared" si="9"/>
        <v>0</v>
      </c>
      <c r="I78" s="24">
        <f t="shared" si="9"/>
        <v>0</v>
      </c>
      <c r="J78" s="24">
        <f t="shared" si="9"/>
        <v>0</v>
      </c>
      <c r="K78" s="24">
        <f t="shared" si="9"/>
        <v>1</v>
      </c>
      <c r="L78" s="24">
        <f t="shared" si="9"/>
        <v>0</v>
      </c>
      <c r="M78" s="24">
        <f t="shared" si="9"/>
        <v>0</v>
      </c>
      <c r="N78" s="24">
        <f t="shared" si="9"/>
        <v>0</v>
      </c>
      <c r="O78" s="24">
        <f t="shared" si="9"/>
        <v>0</v>
      </c>
      <c r="P78" s="24">
        <f t="shared" si="9"/>
        <v>0</v>
      </c>
      <c r="Q78" s="24">
        <f t="shared" si="9"/>
        <v>0</v>
      </c>
      <c r="R78" s="24">
        <f t="shared" si="9"/>
        <v>0</v>
      </c>
      <c r="S78" s="24">
        <f t="shared" si="9"/>
        <v>0</v>
      </c>
      <c r="T78" s="164">
        <f t="shared" si="9"/>
        <v>1</v>
      </c>
      <c r="U78" s="148">
        <f>SUM(C78:R78)</f>
        <v>2</v>
      </c>
    </row>
    <row r="79" spans="1:21" x14ac:dyDescent="0.2">
      <c r="A79" s="26" t="s">
        <v>11</v>
      </c>
      <c r="B79" s="27">
        <v>4</v>
      </c>
      <c r="C79" s="153">
        <f t="shared" ref="C79:T79" si="10">C4+C29+C54</f>
        <v>0</v>
      </c>
      <c r="D79" s="29">
        <f t="shared" si="10"/>
        <v>0</v>
      </c>
      <c r="E79" s="29">
        <f t="shared" si="10"/>
        <v>0</v>
      </c>
      <c r="F79" s="29">
        <f t="shared" si="10"/>
        <v>1</v>
      </c>
      <c r="G79" s="29">
        <f t="shared" si="10"/>
        <v>0</v>
      </c>
      <c r="H79" s="29">
        <f t="shared" si="10"/>
        <v>0</v>
      </c>
      <c r="I79" s="29">
        <f t="shared" si="10"/>
        <v>0</v>
      </c>
      <c r="J79" s="29">
        <f t="shared" si="10"/>
        <v>1</v>
      </c>
      <c r="K79" s="29">
        <f t="shared" si="10"/>
        <v>0</v>
      </c>
      <c r="L79" s="29">
        <f t="shared" si="10"/>
        <v>0</v>
      </c>
      <c r="M79" s="29">
        <f t="shared" si="10"/>
        <v>0</v>
      </c>
      <c r="N79" s="29">
        <f t="shared" si="10"/>
        <v>1</v>
      </c>
      <c r="O79" s="29">
        <f t="shared" si="10"/>
        <v>0</v>
      </c>
      <c r="P79" s="29">
        <f t="shared" si="10"/>
        <v>0</v>
      </c>
      <c r="Q79" s="29">
        <f t="shared" si="10"/>
        <v>0</v>
      </c>
      <c r="R79" s="29">
        <f t="shared" si="10"/>
        <v>0</v>
      </c>
      <c r="S79" s="29">
        <f t="shared" si="10"/>
        <v>0</v>
      </c>
      <c r="T79" s="165">
        <f t="shared" si="10"/>
        <v>0</v>
      </c>
      <c r="U79" s="134">
        <f t="shared" ref="U79:U84" si="11">SUM(C79:R79)</f>
        <v>3</v>
      </c>
    </row>
    <row r="80" spans="1:21" x14ac:dyDescent="0.2">
      <c r="A80" s="30" t="s">
        <v>9</v>
      </c>
      <c r="B80" s="27">
        <v>3</v>
      </c>
      <c r="C80" s="153">
        <f t="shared" ref="C80:T80" si="12">C5+C30+C55</f>
        <v>0</v>
      </c>
      <c r="D80" s="29">
        <f t="shared" si="12"/>
        <v>0</v>
      </c>
      <c r="E80" s="29">
        <f t="shared" si="12"/>
        <v>1</v>
      </c>
      <c r="F80" s="29">
        <f t="shared" si="12"/>
        <v>0</v>
      </c>
      <c r="G80" s="29">
        <f t="shared" si="12"/>
        <v>0</v>
      </c>
      <c r="H80" s="29">
        <f t="shared" si="12"/>
        <v>0</v>
      </c>
      <c r="I80" s="29">
        <f t="shared" si="12"/>
        <v>1</v>
      </c>
      <c r="J80" s="29">
        <f t="shared" si="12"/>
        <v>0</v>
      </c>
      <c r="K80" s="29">
        <f t="shared" si="12"/>
        <v>0</v>
      </c>
      <c r="L80" s="29">
        <f t="shared" si="12"/>
        <v>0</v>
      </c>
      <c r="M80" s="29">
        <f t="shared" si="12"/>
        <v>1</v>
      </c>
      <c r="N80" s="29">
        <f t="shared" si="12"/>
        <v>0</v>
      </c>
      <c r="O80" s="29">
        <f t="shared" si="12"/>
        <v>0</v>
      </c>
      <c r="P80" s="29">
        <f t="shared" si="12"/>
        <v>0</v>
      </c>
      <c r="Q80" s="29">
        <f t="shared" si="12"/>
        <v>1</v>
      </c>
      <c r="R80" s="29">
        <f t="shared" si="12"/>
        <v>0</v>
      </c>
      <c r="S80" s="29">
        <f t="shared" si="12"/>
        <v>0</v>
      </c>
      <c r="T80" s="165">
        <f t="shared" si="12"/>
        <v>0</v>
      </c>
      <c r="U80" s="134">
        <f>SUM(C80:R80)</f>
        <v>4</v>
      </c>
    </row>
    <row r="81" spans="1:21" ht="13.5" thickBot="1" x14ac:dyDescent="0.25">
      <c r="A81" s="404" t="s">
        <v>12</v>
      </c>
      <c r="B81" s="32">
        <v>2</v>
      </c>
      <c r="C81" s="153">
        <f t="shared" ref="C81:T81" si="13">C6+C31+C56</f>
        <v>1</v>
      </c>
      <c r="D81" s="33">
        <f t="shared" si="13"/>
        <v>0</v>
      </c>
      <c r="E81" s="33">
        <f t="shared" si="13"/>
        <v>0</v>
      </c>
      <c r="F81" s="33">
        <f t="shared" si="13"/>
        <v>0</v>
      </c>
      <c r="G81" s="33">
        <f t="shared" si="13"/>
        <v>0</v>
      </c>
      <c r="H81" s="33">
        <f t="shared" si="13"/>
        <v>1</v>
      </c>
      <c r="I81" s="33">
        <f t="shared" si="13"/>
        <v>0</v>
      </c>
      <c r="J81" s="33">
        <f t="shared" si="13"/>
        <v>0</v>
      </c>
      <c r="K81" s="33">
        <f t="shared" si="13"/>
        <v>0</v>
      </c>
      <c r="L81" s="33">
        <f t="shared" si="13"/>
        <v>1</v>
      </c>
      <c r="M81" s="33">
        <f t="shared" si="13"/>
        <v>0</v>
      </c>
      <c r="N81" s="33">
        <f t="shared" si="13"/>
        <v>0</v>
      </c>
      <c r="O81" s="33">
        <f t="shared" si="13"/>
        <v>0</v>
      </c>
      <c r="P81" s="33">
        <f t="shared" si="13"/>
        <v>0</v>
      </c>
      <c r="Q81" s="33">
        <f t="shared" si="13"/>
        <v>0</v>
      </c>
      <c r="R81" s="33">
        <f t="shared" si="13"/>
        <v>0</v>
      </c>
      <c r="S81" s="33">
        <f t="shared" si="13"/>
        <v>0</v>
      </c>
      <c r="T81" s="165">
        <f t="shared" si="13"/>
        <v>0</v>
      </c>
      <c r="U81" s="149">
        <f t="shared" si="11"/>
        <v>3</v>
      </c>
    </row>
    <row r="82" spans="1:21" ht="14.25" thickTop="1" thickBot="1" x14ac:dyDescent="0.25">
      <c r="A82" s="600" t="s">
        <v>33</v>
      </c>
      <c r="B82" s="601"/>
      <c r="C82" s="34">
        <f>SUM(C78:C81)</f>
        <v>1</v>
      </c>
      <c r="D82" s="35">
        <f t="shared" ref="D82:T82" si="14">SUM(D78:D81)</f>
        <v>0</v>
      </c>
      <c r="E82" s="35">
        <f t="shared" si="14"/>
        <v>1</v>
      </c>
      <c r="F82" s="35">
        <f t="shared" si="14"/>
        <v>1</v>
      </c>
      <c r="G82" s="35">
        <f t="shared" si="14"/>
        <v>1</v>
      </c>
      <c r="H82" s="35">
        <f t="shared" si="14"/>
        <v>1</v>
      </c>
      <c r="I82" s="35">
        <f t="shared" si="14"/>
        <v>1</v>
      </c>
      <c r="J82" s="35">
        <f t="shared" si="14"/>
        <v>1</v>
      </c>
      <c r="K82" s="35">
        <f t="shared" si="14"/>
        <v>1</v>
      </c>
      <c r="L82" s="35">
        <f t="shared" si="14"/>
        <v>1</v>
      </c>
      <c r="M82" s="35">
        <f t="shared" si="14"/>
        <v>1</v>
      </c>
      <c r="N82" s="35">
        <f t="shared" si="14"/>
        <v>1</v>
      </c>
      <c r="O82" s="35">
        <f t="shared" si="14"/>
        <v>0</v>
      </c>
      <c r="P82" s="35">
        <f t="shared" si="14"/>
        <v>0</v>
      </c>
      <c r="Q82" s="35">
        <f t="shared" si="14"/>
        <v>1</v>
      </c>
      <c r="R82" s="35">
        <f t="shared" si="14"/>
        <v>0</v>
      </c>
      <c r="S82" s="35">
        <f t="shared" si="14"/>
        <v>0</v>
      </c>
      <c r="T82" s="35">
        <f t="shared" si="14"/>
        <v>1</v>
      </c>
      <c r="U82" s="136">
        <f>SUM(C82:R82)</f>
        <v>12</v>
      </c>
    </row>
    <row r="83" spans="1:21" ht="13.5" thickTop="1" x14ac:dyDescent="0.2">
      <c r="A83" s="37" t="s">
        <v>13</v>
      </c>
      <c r="B83" s="38">
        <v>1</v>
      </c>
      <c r="C83" s="150">
        <f t="shared" ref="C83:T83" si="15">C8+C33+C58</f>
        <v>0</v>
      </c>
      <c r="D83" s="167">
        <f t="shared" si="15"/>
        <v>0</v>
      </c>
      <c r="E83" s="167">
        <f t="shared" si="15"/>
        <v>0</v>
      </c>
      <c r="F83" s="167">
        <f t="shared" si="15"/>
        <v>0</v>
      </c>
      <c r="G83" s="167">
        <f t="shared" si="15"/>
        <v>0</v>
      </c>
      <c r="H83" s="167">
        <f t="shared" si="15"/>
        <v>0</v>
      </c>
      <c r="I83" s="167">
        <f t="shared" si="15"/>
        <v>0</v>
      </c>
      <c r="J83" s="167">
        <f t="shared" si="15"/>
        <v>0</v>
      </c>
      <c r="K83" s="167">
        <f t="shared" si="15"/>
        <v>0</v>
      </c>
      <c r="L83" s="167">
        <f t="shared" si="15"/>
        <v>0</v>
      </c>
      <c r="M83" s="167">
        <f t="shared" si="15"/>
        <v>0</v>
      </c>
      <c r="N83" s="167">
        <f t="shared" si="15"/>
        <v>0</v>
      </c>
      <c r="O83" s="167">
        <f t="shared" si="15"/>
        <v>0</v>
      </c>
      <c r="P83" s="167">
        <f t="shared" si="15"/>
        <v>0</v>
      </c>
      <c r="Q83" s="167">
        <f t="shared" si="15"/>
        <v>0</v>
      </c>
      <c r="R83" s="167">
        <f t="shared" si="15"/>
        <v>0</v>
      </c>
      <c r="S83" s="167">
        <f t="shared" si="15"/>
        <v>0</v>
      </c>
      <c r="T83" s="169">
        <f t="shared" si="15"/>
        <v>0</v>
      </c>
      <c r="U83" s="134">
        <f t="shared" si="11"/>
        <v>0</v>
      </c>
    </row>
    <row r="84" spans="1:21" ht="13.5" thickBot="1" x14ac:dyDescent="0.25">
      <c r="A84" s="41" t="s">
        <v>14</v>
      </c>
      <c r="B84" s="42">
        <v>0</v>
      </c>
      <c r="C84" s="151">
        <f t="shared" ref="C84:T84" si="16">C9+C34+C59</f>
        <v>0</v>
      </c>
      <c r="D84" s="44">
        <f t="shared" si="16"/>
        <v>0</v>
      </c>
      <c r="E84" s="44">
        <f t="shared" si="16"/>
        <v>0</v>
      </c>
      <c r="F84" s="44">
        <f t="shared" si="16"/>
        <v>0</v>
      </c>
      <c r="G84" s="44">
        <f t="shared" si="16"/>
        <v>0</v>
      </c>
      <c r="H84" s="44">
        <f t="shared" si="16"/>
        <v>0</v>
      </c>
      <c r="I84" s="44">
        <f t="shared" si="16"/>
        <v>0</v>
      </c>
      <c r="J84" s="44">
        <f t="shared" si="16"/>
        <v>0</v>
      </c>
      <c r="K84" s="44">
        <f t="shared" si="16"/>
        <v>0</v>
      </c>
      <c r="L84" s="44">
        <f t="shared" si="16"/>
        <v>0</v>
      </c>
      <c r="M84" s="44">
        <f t="shared" si="16"/>
        <v>0</v>
      </c>
      <c r="N84" s="44">
        <f t="shared" si="16"/>
        <v>0</v>
      </c>
      <c r="O84" s="44">
        <f t="shared" si="16"/>
        <v>0</v>
      </c>
      <c r="P84" s="44">
        <f t="shared" si="16"/>
        <v>0</v>
      </c>
      <c r="Q84" s="44">
        <f t="shared" si="16"/>
        <v>0</v>
      </c>
      <c r="R84" s="44">
        <f t="shared" si="16"/>
        <v>0</v>
      </c>
      <c r="S84" s="44">
        <f t="shared" si="16"/>
        <v>0</v>
      </c>
      <c r="T84" s="170">
        <f t="shared" si="16"/>
        <v>0</v>
      </c>
      <c r="U84" s="134">
        <f t="shared" si="11"/>
        <v>0</v>
      </c>
    </row>
    <row r="85" spans="1:21" ht="14.25" thickTop="1" thickBot="1" x14ac:dyDescent="0.25">
      <c r="A85" s="602" t="s">
        <v>34</v>
      </c>
      <c r="B85" s="603"/>
      <c r="C85" s="45">
        <f>SUM(C82:C84)</f>
        <v>1</v>
      </c>
      <c r="D85" s="46">
        <f t="shared" ref="D85:T85" si="17">SUM(D82:D84)</f>
        <v>0</v>
      </c>
      <c r="E85" s="36">
        <f t="shared" si="17"/>
        <v>1</v>
      </c>
      <c r="F85" s="36">
        <f t="shared" si="17"/>
        <v>1</v>
      </c>
      <c r="G85" s="36">
        <f t="shared" si="17"/>
        <v>1</v>
      </c>
      <c r="H85" s="36">
        <f t="shared" si="17"/>
        <v>1</v>
      </c>
      <c r="I85" s="36">
        <f t="shared" si="17"/>
        <v>1</v>
      </c>
      <c r="J85" s="36">
        <f t="shared" si="17"/>
        <v>1</v>
      </c>
      <c r="K85" s="36">
        <f t="shared" si="17"/>
        <v>1</v>
      </c>
      <c r="L85" s="36">
        <f t="shared" si="17"/>
        <v>1</v>
      </c>
      <c r="M85" s="36">
        <f t="shared" si="17"/>
        <v>1</v>
      </c>
      <c r="N85" s="36">
        <f t="shared" si="17"/>
        <v>1</v>
      </c>
      <c r="O85" s="36">
        <f t="shared" si="17"/>
        <v>0</v>
      </c>
      <c r="P85" s="36">
        <f t="shared" si="17"/>
        <v>0</v>
      </c>
      <c r="Q85" s="36">
        <f t="shared" si="17"/>
        <v>1</v>
      </c>
      <c r="R85" s="36">
        <f t="shared" si="17"/>
        <v>0</v>
      </c>
      <c r="S85" s="36">
        <f t="shared" si="17"/>
        <v>0</v>
      </c>
      <c r="T85" s="36">
        <f t="shared" si="17"/>
        <v>1</v>
      </c>
      <c r="U85" s="136">
        <f>SUM(C85:R85)</f>
        <v>12</v>
      </c>
    </row>
    <row r="86" spans="1:21" ht="14.25" thickTop="1" thickBot="1" x14ac:dyDescent="0.25">
      <c r="A86" s="600" t="s">
        <v>35</v>
      </c>
      <c r="B86" s="601"/>
      <c r="C86" s="47">
        <f>SUM(C78*5+C79*4+C80*3+C81*2+C83*1)/SUM(C82:C83)</f>
        <v>2</v>
      </c>
      <c r="D86" s="47" t="e">
        <f t="shared" ref="D86:T86" si="18">SUM(D78*5+D79*4+D80*3+D81*2+D83*1)/SUM(D82:D83)</f>
        <v>#DIV/0!</v>
      </c>
      <c r="E86" s="47">
        <f t="shared" si="18"/>
        <v>3</v>
      </c>
      <c r="F86" s="47">
        <f t="shared" si="18"/>
        <v>4</v>
      </c>
      <c r="G86" s="47">
        <f t="shared" si="18"/>
        <v>5</v>
      </c>
      <c r="H86" s="47">
        <f t="shared" si="18"/>
        <v>2</v>
      </c>
      <c r="I86" s="47">
        <f t="shared" si="18"/>
        <v>3</v>
      </c>
      <c r="J86" s="47">
        <f t="shared" si="18"/>
        <v>4</v>
      </c>
      <c r="K86" s="47">
        <f t="shared" si="18"/>
        <v>5</v>
      </c>
      <c r="L86" s="47">
        <f t="shared" si="18"/>
        <v>2</v>
      </c>
      <c r="M86" s="47">
        <f t="shared" si="18"/>
        <v>3</v>
      </c>
      <c r="N86" s="47">
        <f t="shared" si="18"/>
        <v>4</v>
      </c>
      <c r="O86" s="47" t="e">
        <f t="shared" si="18"/>
        <v>#DIV/0!</v>
      </c>
      <c r="P86" s="47" t="e">
        <f t="shared" si="18"/>
        <v>#DIV/0!</v>
      </c>
      <c r="Q86" s="47">
        <f t="shared" si="18"/>
        <v>3</v>
      </c>
      <c r="R86" s="47" t="e">
        <f t="shared" si="18"/>
        <v>#DIV/0!</v>
      </c>
      <c r="S86" s="47" t="e">
        <f t="shared" si="18"/>
        <v>#DIV/0!</v>
      </c>
      <c r="T86" s="47">
        <f t="shared" si="18"/>
        <v>5</v>
      </c>
      <c r="U86" s="137">
        <f>(U78*B78+U79*B79+U80*B80+U81*B81+U83*B83)/(U82+U83)</f>
        <v>3.3333333333333335</v>
      </c>
    </row>
    <row r="87" spans="1:21" ht="13.5" thickTop="1" x14ac:dyDescent="0.2">
      <c r="A87" s="25"/>
      <c r="B87" s="25"/>
      <c r="C87" s="15"/>
      <c r="D87" s="15"/>
      <c r="E87" s="15"/>
      <c r="F87" s="15"/>
      <c r="G87" s="15"/>
      <c r="H87" s="15"/>
      <c r="I87" s="15"/>
      <c r="J87" s="15"/>
      <c r="K87" s="15"/>
      <c r="L87" s="15"/>
      <c r="M87" s="25"/>
      <c r="N87" s="25"/>
      <c r="O87" s="25"/>
      <c r="P87" s="25"/>
      <c r="Q87" s="25"/>
      <c r="R87" s="25"/>
      <c r="S87" s="25"/>
      <c r="T87" s="25"/>
      <c r="U87" s="133"/>
    </row>
    <row r="88" spans="1:21" ht="13.5" thickBot="1" x14ac:dyDescent="0.25">
      <c r="A88" s="395"/>
      <c r="B88" s="395"/>
      <c r="M88" s="395"/>
      <c r="N88" s="395"/>
      <c r="O88" s="395"/>
      <c r="P88" s="395"/>
      <c r="Q88" s="395"/>
      <c r="R88" s="395"/>
      <c r="S88" s="395"/>
      <c r="T88" s="395"/>
      <c r="U88" s="395"/>
    </row>
    <row r="89" spans="1:21" ht="27.75" customHeight="1" thickBot="1" x14ac:dyDescent="0.25">
      <c r="A89" s="604" t="s">
        <v>70</v>
      </c>
      <c r="B89" s="586"/>
      <c r="C89" s="584" t="s">
        <v>72</v>
      </c>
      <c r="D89" s="585"/>
      <c r="E89" s="586"/>
      <c r="F89" s="587" t="s">
        <v>71</v>
      </c>
      <c r="G89" s="585"/>
      <c r="H89" s="586"/>
      <c r="M89" s="609" t="s">
        <v>99</v>
      </c>
      <c r="N89" s="623"/>
      <c r="O89" s="623"/>
      <c r="P89" s="624"/>
      <c r="Q89" s="622" t="s">
        <v>98</v>
      </c>
      <c r="R89" s="612"/>
      <c r="S89" s="613"/>
      <c r="T89" s="620" t="s">
        <v>15</v>
      </c>
      <c r="U89" s="621"/>
    </row>
    <row r="90" spans="1:21" ht="16.5" customHeight="1" x14ac:dyDescent="0.2">
      <c r="A90" s="605" t="str">
        <f>'Оцене 2.'!Q3</f>
        <v>Верска настава</v>
      </c>
      <c r="B90" s="588"/>
      <c r="C90" s="561" t="s">
        <v>53</v>
      </c>
      <c r="D90" s="562"/>
      <c r="E90" s="588"/>
      <c r="F90" s="561">
        <f t="shared" ref="F90:F95" si="19">F15+F40+F65</f>
        <v>0</v>
      </c>
      <c r="G90" s="562"/>
      <c r="H90" s="588"/>
      <c r="M90" s="553" t="str">
        <f>'Оцене 2.'!V3</f>
        <v>Хор и оркестар</v>
      </c>
      <c r="N90" s="554"/>
      <c r="O90" s="554"/>
      <c r="P90" s="555"/>
      <c r="Q90" s="561" t="s">
        <v>53</v>
      </c>
      <c r="R90" s="562"/>
      <c r="S90" s="588"/>
      <c r="T90" s="564">
        <f t="shared" ref="T90:T95" si="20">T15+T40+T65</f>
        <v>0</v>
      </c>
      <c r="U90" s="565"/>
    </row>
    <row r="91" spans="1:21" ht="16.5" customHeight="1" x14ac:dyDescent="0.2">
      <c r="A91" s="606"/>
      <c r="B91" s="578"/>
      <c r="C91" s="566" t="s">
        <v>54</v>
      </c>
      <c r="D91" s="567"/>
      <c r="E91" s="578"/>
      <c r="F91" s="561">
        <f t="shared" si="19"/>
        <v>0</v>
      </c>
      <c r="G91" s="562"/>
      <c r="H91" s="588"/>
      <c r="M91" s="556"/>
      <c r="N91" s="466"/>
      <c r="O91" s="466"/>
      <c r="P91" s="557"/>
      <c r="Q91" s="566" t="s">
        <v>54</v>
      </c>
      <c r="R91" s="567"/>
      <c r="S91" s="578"/>
      <c r="T91" s="569">
        <f t="shared" si="20"/>
        <v>0</v>
      </c>
      <c r="U91" s="570"/>
    </row>
    <row r="92" spans="1:21" ht="16.5" customHeight="1" thickBot="1" x14ac:dyDescent="0.25">
      <c r="A92" s="607"/>
      <c r="B92" s="579"/>
      <c r="C92" s="571" t="s">
        <v>55</v>
      </c>
      <c r="D92" s="572"/>
      <c r="E92" s="579"/>
      <c r="F92" s="561">
        <f t="shared" si="19"/>
        <v>0</v>
      </c>
      <c r="G92" s="562"/>
      <c r="H92" s="588"/>
      <c r="M92" s="558"/>
      <c r="N92" s="559"/>
      <c r="O92" s="559"/>
      <c r="P92" s="560"/>
      <c r="Q92" s="571" t="s">
        <v>55</v>
      </c>
      <c r="R92" s="572"/>
      <c r="S92" s="579"/>
      <c r="T92" s="574">
        <f t="shared" si="20"/>
        <v>0</v>
      </c>
      <c r="U92" s="575"/>
    </row>
    <row r="93" spans="1:21" ht="15.75" customHeight="1" x14ac:dyDescent="0.2">
      <c r="A93" s="605" t="str">
        <f>'Оцене 2.'!R3</f>
        <v>Грађанско васпитање</v>
      </c>
      <c r="B93" s="588"/>
      <c r="C93" s="561" t="s">
        <v>53</v>
      </c>
      <c r="D93" s="562"/>
      <c r="E93" s="563"/>
      <c r="F93" s="564">
        <f t="shared" si="19"/>
        <v>1</v>
      </c>
      <c r="G93" s="591"/>
      <c r="H93" s="565"/>
      <c r="M93" s="553" t="str">
        <f>'Оцене 2.'!X3</f>
        <v>Свакодневни живот у прошлости</v>
      </c>
      <c r="N93" s="554"/>
      <c r="O93" s="554"/>
      <c r="P93" s="555"/>
      <c r="Q93" s="561" t="s">
        <v>53</v>
      </c>
      <c r="R93" s="562"/>
      <c r="S93" s="563"/>
      <c r="T93" s="564">
        <f t="shared" si="20"/>
        <v>1</v>
      </c>
      <c r="U93" s="565"/>
    </row>
    <row r="94" spans="1:21" ht="14.25" customHeight="1" x14ac:dyDescent="0.2">
      <c r="A94" s="606"/>
      <c r="B94" s="578"/>
      <c r="C94" s="566" t="s">
        <v>54</v>
      </c>
      <c r="D94" s="567"/>
      <c r="E94" s="568"/>
      <c r="F94" s="569">
        <f t="shared" si="19"/>
        <v>0</v>
      </c>
      <c r="G94" s="589"/>
      <c r="H94" s="570"/>
      <c r="M94" s="556"/>
      <c r="N94" s="466"/>
      <c r="O94" s="466"/>
      <c r="P94" s="557"/>
      <c r="Q94" s="566" t="s">
        <v>54</v>
      </c>
      <c r="R94" s="567"/>
      <c r="S94" s="568"/>
      <c r="T94" s="569">
        <f t="shared" si="20"/>
        <v>0</v>
      </c>
      <c r="U94" s="570"/>
    </row>
    <row r="95" spans="1:21" ht="16.5" customHeight="1" thickBot="1" x14ac:dyDescent="0.25">
      <c r="A95" s="607"/>
      <c r="B95" s="579"/>
      <c r="C95" s="571" t="s">
        <v>55</v>
      </c>
      <c r="D95" s="572"/>
      <c r="E95" s="573"/>
      <c r="F95" s="574">
        <f t="shared" si="19"/>
        <v>0</v>
      </c>
      <c r="G95" s="590"/>
      <c r="H95" s="575"/>
      <c r="M95" s="558"/>
      <c r="N95" s="559"/>
      <c r="O95" s="559"/>
      <c r="P95" s="560"/>
      <c r="Q95" s="571" t="s">
        <v>55</v>
      </c>
      <c r="R95" s="572"/>
      <c r="S95" s="573"/>
      <c r="T95" s="574">
        <f t="shared" si="20"/>
        <v>0</v>
      </c>
      <c r="U95" s="575"/>
    </row>
    <row r="96" spans="1:21" ht="14.25" customHeight="1" x14ac:dyDescent="0.2">
      <c r="M96" s="553" t="str">
        <f>'Оцене 2.'!W3</f>
        <v>Чувари природе</v>
      </c>
      <c r="N96" s="554"/>
      <c r="O96" s="554"/>
      <c r="P96" s="555"/>
      <c r="Q96" s="561" t="s">
        <v>53</v>
      </c>
      <c r="R96" s="562"/>
      <c r="S96" s="563"/>
      <c r="T96" s="564">
        <f t="shared" ref="T96:T98" si="21">T21+T46+T71</f>
        <v>0</v>
      </c>
      <c r="U96" s="565"/>
    </row>
    <row r="97" spans="13:21" ht="15" customHeight="1" x14ac:dyDescent="0.2">
      <c r="M97" s="556"/>
      <c r="N97" s="466"/>
      <c r="O97" s="466"/>
      <c r="P97" s="557"/>
      <c r="Q97" s="566" t="s">
        <v>54</v>
      </c>
      <c r="R97" s="567"/>
      <c r="S97" s="568"/>
      <c r="T97" s="569">
        <f t="shared" si="21"/>
        <v>0</v>
      </c>
      <c r="U97" s="570"/>
    </row>
    <row r="98" spans="13:21" ht="15.75" customHeight="1" thickBot="1" x14ac:dyDescent="0.25">
      <c r="M98" s="558"/>
      <c r="N98" s="559"/>
      <c r="O98" s="559"/>
      <c r="P98" s="560"/>
      <c r="Q98" s="571" t="s">
        <v>55</v>
      </c>
      <c r="R98" s="572"/>
      <c r="S98" s="573"/>
      <c r="T98" s="574">
        <f t="shared" si="21"/>
        <v>0</v>
      </c>
      <c r="U98" s="575"/>
    </row>
  </sheetData>
  <sheetProtection password="DCDD" sheet="1" objects="1" scenarios="1"/>
  <mergeCells count="203">
    <mergeCell ref="C95:E95"/>
    <mergeCell ref="F95:H95"/>
    <mergeCell ref="Q95:S95"/>
    <mergeCell ref="T95:U95"/>
    <mergeCell ref="A93:B95"/>
    <mergeCell ref="C93:E93"/>
    <mergeCell ref="F93:H93"/>
    <mergeCell ref="M93:P95"/>
    <mergeCell ref="Q93:S93"/>
    <mergeCell ref="T93:U93"/>
    <mergeCell ref="C94:E94"/>
    <mergeCell ref="F94:H94"/>
    <mergeCell ref="Q94:S94"/>
    <mergeCell ref="T94:U94"/>
    <mergeCell ref="A90:B92"/>
    <mergeCell ref="C90:E90"/>
    <mergeCell ref="F90:H90"/>
    <mergeCell ref="M90:P92"/>
    <mergeCell ref="Q90:S90"/>
    <mergeCell ref="T90:U90"/>
    <mergeCell ref="A77:B77"/>
    <mergeCell ref="A82:B82"/>
    <mergeCell ref="A85:B85"/>
    <mergeCell ref="A86:B86"/>
    <mergeCell ref="A89:B89"/>
    <mergeCell ref="C89:E89"/>
    <mergeCell ref="C91:E91"/>
    <mergeCell ref="F91:H91"/>
    <mergeCell ref="Q91:S91"/>
    <mergeCell ref="T91:U91"/>
    <mergeCell ref="C92:E92"/>
    <mergeCell ref="F92:H92"/>
    <mergeCell ref="Q92:S92"/>
    <mergeCell ref="T92:U92"/>
    <mergeCell ref="F89:H89"/>
    <mergeCell ref="M89:P89"/>
    <mergeCell ref="Q89:S89"/>
    <mergeCell ref="T89:U89"/>
    <mergeCell ref="C70:E70"/>
    <mergeCell ref="F70:H70"/>
    <mergeCell ref="Q70:S70"/>
    <mergeCell ref="T70:U70"/>
    <mergeCell ref="S75:U75"/>
    <mergeCell ref="A76:B76"/>
    <mergeCell ref="S76:U76"/>
    <mergeCell ref="A68:B70"/>
    <mergeCell ref="C68:E68"/>
    <mergeCell ref="F68:H68"/>
    <mergeCell ref="M68:P70"/>
    <mergeCell ref="Q68:S68"/>
    <mergeCell ref="T68:U68"/>
    <mergeCell ref="C69:E69"/>
    <mergeCell ref="F69:H69"/>
    <mergeCell ref="Q69:S69"/>
    <mergeCell ref="T69:U69"/>
    <mergeCell ref="C76:L76"/>
    <mergeCell ref="M76:O76"/>
    <mergeCell ref="P76:R76"/>
    <mergeCell ref="M71:P73"/>
    <mergeCell ref="Q71:S71"/>
    <mergeCell ref="T71:U71"/>
    <mergeCell ref="Q72:S72"/>
    <mergeCell ref="A65:B67"/>
    <mergeCell ref="C65:E65"/>
    <mergeCell ref="F65:H65"/>
    <mergeCell ref="M65:P67"/>
    <mergeCell ref="Q65:S65"/>
    <mergeCell ref="T65:U65"/>
    <mergeCell ref="A52:B52"/>
    <mergeCell ref="A57:B57"/>
    <mergeCell ref="A60:B60"/>
    <mergeCell ref="A61:B61"/>
    <mergeCell ref="A64:B64"/>
    <mergeCell ref="C64:E64"/>
    <mergeCell ref="C66:E66"/>
    <mergeCell ref="F66:H66"/>
    <mergeCell ref="Q66:S66"/>
    <mergeCell ref="T66:U66"/>
    <mergeCell ref="C67:E67"/>
    <mergeCell ref="F67:H67"/>
    <mergeCell ref="Q67:S67"/>
    <mergeCell ref="T67:U67"/>
    <mergeCell ref="F64:H64"/>
    <mergeCell ref="M64:P64"/>
    <mergeCell ref="Q64:S64"/>
    <mergeCell ref="T64:U64"/>
    <mergeCell ref="C45:E45"/>
    <mergeCell ref="F45:H45"/>
    <mergeCell ref="Q45:S45"/>
    <mergeCell ref="T45:U45"/>
    <mergeCell ref="S50:U50"/>
    <mergeCell ref="A51:B51"/>
    <mergeCell ref="S51:U51"/>
    <mergeCell ref="A43:B45"/>
    <mergeCell ref="C43:E43"/>
    <mergeCell ref="F43:H43"/>
    <mergeCell ref="M43:P45"/>
    <mergeCell ref="Q43:S43"/>
    <mergeCell ref="T43:U43"/>
    <mergeCell ref="C44:E44"/>
    <mergeCell ref="F44:H44"/>
    <mergeCell ref="Q44:S44"/>
    <mergeCell ref="T44:U44"/>
    <mergeCell ref="C51:L51"/>
    <mergeCell ref="M51:O51"/>
    <mergeCell ref="P51:R51"/>
    <mergeCell ref="A40:B42"/>
    <mergeCell ref="C40:E40"/>
    <mergeCell ref="F40:H40"/>
    <mergeCell ref="M40:P42"/>
    <mergeCell ref="Q40:S40"/>
    <mergeCell ref="T40:U40"/>
    <mergeCell ref="A27:B27"/>
    <mergeCell ref="A32:B32"/>
    <mergeCell ref="A35:B35"/>
    <mergeCell ref="A36:B36"/>
    <mergeCell ref="A39:B39"/>
    <mergeCell ref="C39:E39"/>
    <mergeCell ref="C41:E41"/>
    <mergeCell ref="F41:H41"/>
    <mergeCell ref="Q41:S41"/>
    <mergeCell ref="T41:U41"/>
    <mergeCell ref="C42:E42"/>
    <mergeCell ref="F42:H42"/>
    <mergeCell ref="Q42:S42"/>
    <mergeCell ref="T42:U42"/>
    <mergeCell ref="F39:H39"/>
    <mergeCell ref="M39:P39"/>
    <mergeCell ref="Q39:S39"/>
    <mergeCell ref="T39:U39"/>
    <mergeCell ref="C20:E20"/>
    <mergeCell ref="F20:H20"/>
    <mergeCell ref="Q20:S20"/>
    <mergeCell ref="T20:U20"/>
    <mergeCell ref="S25:U25"/>
    <mergeCell ref="A26:B26"/>
    <mergeCell ref="S26:U26"/>
    <mergeCell ref="A18:B20"/>
    <mergeCell ref="C18:E18"/>
    <mergeCell ref="F18:H18"/>
    <mergeCell ref="M18:P20"/>
    <mergeCell ref="Q18:S18"/>
    <mergeCell ref="T18:U18"/>
    <mergeCell ref="C19:E19"/>
    <mergeCell ref="F19:H19"/>
    <mergeCell ref="Q19:S19"/>
    <mergeCell ref="T19:U19"/>
    <mergeCell ref="C26:L26"/>
    <mergeCell ref="M26:O26"/>
    <mergeCell ref="P26:R26"/>
    <mergeCell ref="M21:P23"/>
    <mergeCell ref="Q21:S21"/>
    <mergeCell ref="Q22:S22"/>
    <mergeCell ref="Q23:S23"/>
    <mergeCell ref="Q16:S16"/>
    <mergeCell ref="T16:U16"/>
    <mergeCell ref="C17:E17"/>
    <mergeCell ref="F17:H17"/>
    <mergeCell ref="Q17:S17"/>
    <mergeCell ref="T17:U17"/>
    <mergeCell ref="Q14:S14"/>
    <mergeCell ref="T14:U14"/>
    <mergeCell ref="A15:B17"/>
    <mergeCell ref="C15:E15"/>
    <mergeCell ref="F15:H15"/>
    <mergeCell ref="M15:P17"/>
    <mergeCell ref="Q15:S15"/>
    <mergeCell ref="T15:U15"/>
    <mergeCell ref="C16:E16"/>
    <mergeCell ref="F16:H16"/>
    <mergeCell ref="S1:U1"/>
    <mergeCell ref="A2:B2"/>
    <mergeCell ref="A7:B7"/>
    <mergeCell ref="A10:B10"/>
    <mergeCell ref="A11:B11"/>
    <mergeCell ref="A14:B14"/>
    <mergeCell ref="C14:E14"/>
    <mergeCell ref="F14:H14"/>
    <mergeCell ref="M14:P14"/>
    <mergeCell ref="A1:B1"/>
    <mergeCell ref="C1:L1"/>
    <mergeCell ref="M1:O1"/>
    <mergeCell ref="P1:R1"/>
    <mergeCell ref="T21:U21"/>
    <mergeCell ref="T22:U22"/>
    <mergeCell ref="T23:U23"/>
    <mergeCell ref="M46:P48"/>
    <mergeCell ref="Q46:S46"/>
    <mergeCell ref="T46:U46"/>
    <mergeCell ref="Q47:S47"/>
    <mergeCell ref="T47:U47"/>
    <mergeCell ref="Q48:S48"/>
    <mergeCell ref="T48:U48"/>
    <mergeCell ref="T72:U72"/>
    <mergeCell ref="Q73:S73"/>
    <mergeCell ref="T73:U73"/>
    <mergeCell ref="M96:P98"/>
    <mergeCell ref="Q96:S96"/>
    <mergeCell ref="T96:U96"/>
    <mergeCell ref="Q97:S97"/>
    <mergeCell ref="T97:U97"/>
    <mergeCell ref="Q98:S98"/>
    <mergeCell ref="T98:U98"/>
  </mergeCells>
  <pageMargins left="0.55118110236220474" right="0.31496062992125984" top="0.56000000000000005" bottom="0.15748031496062992" header="0.51181102362204722" footer="0.15748031496062992"/>
  <pageSetup paperSize="9" orientation="landscape" r:id="rId1"/>
  <headerFooter alignWithMargins="0"/>
  <rowBreaks count="3" manualBreakCount="3">
    <brk id="24" max="20" man="1"/>
    <brk id="49" max="20" man="1"/>
    <brk id="74"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3:V90"/>
  <sheetViews>
    <sheetView showGridLines="0" workbookViewId="0">
      <selection activeCell="F3" sqref="F3:Q3"/>
    </sheetView>
  </sheetViews>
  <sheetFormatPr defaultRowHeight="12.75" x14ac:dyDescent="0.2"/>
  <cols>
    <col min="1" max="1" width="2" style="15" customWidth="1"/>
    <col min="2" max="22" width="6" style="15" customWidth="1"/>
    <col min="23" max="23" width="5.7109375" style="15" customWidth="1"/>
    <col min="24" max="24" width="5.42578125" style="15" customWidth="1"/>
    <col min="25" max="26" width="5.7109375" style="15" customWidth="1"/>
    <col min="27" max="27" width="5.5703125" style="15" customWidth="1"/>
    <col min="28" max="28" width="6.140625" style="15" customWidth="1"/>
    <col min="29" max="29" width="5.85546875" style="15" customWidth="1"/>
    <col min="30" max="30" width="6" style="15" customWidth="1"/>
    <col min="31" max="31" width="5.7109375" style="15" customWidth="1"/>
    <col min="32" max="32" width="6.28515625" style="15" customWidth="1"/>
    <col min="33" max="16384" width="9.140625" style="15"/>
  </cols>
  <sheetData>
    <row r="3" spans="1:22" ht="39.75" customHeight="1" x14ac:dyDescent="0.2">
      <c r="A3" s="300"/>
      <c r="B3" s="300"/>
      <c r="C3" s="300"/>
      <c r="D3" s="300"/>
      <c r="E3" s="300"/>
      <c r="F3" s="675" t="s">
        <v>93</v>
      </c>
      <c r="G3" s="675"/>
      <c r="H3" s="675"/>
      <c r="I3" s="675"/>
      <c r="J3" s="675"/>
      <c r="K3" s="675"/>
      <c r="L3" s="675"/>
      <c r="M3" s="675"/>
      <c r="N3" s="675"/>
      <c r="O3" s="675"/>
      <c r="P3" s="675"/>
      <c r="Q3" s="675"/>
      <c r="R3" s="300"/>
      <c r="S3" s="300"/>
      <c r="T3" s="300"/>
      <c r="U3" s="300"/>
      <c r="V3" s="300"/>
    </row>
    <row r="4" spans="1:22" x14ac:dyDescent="0.2">
      <c r="G4" s="411"/>
      <c r="H4" s="412"/>
      <c r="I4" s="689" t="s">
        <v>167</v>
      </c>
      <c r="J4" s="689"/>
      <c r="K4" s="689"/>
      <c r="L4" s="690" t="str">
        <f>'Подаци о школи'!B6&amp;"/"&amp;'Подаци о школи'!D6</f>
        <v>2018/2019.</v>
      </c>
      <c r="M4" s="691"/>
      <c r="N4" s="412"/>
      <c r="O4" s="412"/>
      <c r="P4" s="412"/>
    </row>
    <row r="5" spans="1:22" ht="13.5" thickBot="1" x14ac:dyDescent="0.25"/>
    <row r="6" spans="1:22" ht="13.5" thickBot="1" x14ac:dyDescent="0.25">
      <c r="A6" s="641" t="s">
        <v>86</v>
      </c>
      <c r="B6" s="642"/>
      <c r="C6" s="642"/>
      <c r="D6" s="642"/>
      <c r="E6" s="643"/>
      <c r="F6" s="277" t="str">
        <f>'Подаци о школи'!B11</f>
        <v>&lt;199</v>
      </c>
      <c r="G6" s="123"/>
      <c r="H6" s="644" t="s">
        <v>141</v>
      </c>
      <c r="I6" s="645"/>
      <c r="J6" s="645"/>
      <c r="K6" s="645"/>
      <c r="L6" s="645"/>
      <c r="M6" s="645"/>
      <c r="N6" s="645"/>
      <c r="O6" s="645"/>
      <c r="P6" s="645"/>
      <c r="Q6" s="645"/>
      <c r="R6" s="645"/>
      <c r="S6" s="645"/>
      <c r="T6" s="645"/>
      <c r="U6" s="645"/>
      <c r="V6" s="645"/>
    </row>
    <row r="7" spans="1:22" x14ac:dyDescent="0.2">
      <c r="H7" s="671" t="s">
        <v>142</v>
      </c>
      <c r="I7" s="672"/>
      <c r="J7" s="672"/>
      <c r="K7" s="672"/>
      <c r="L7" s="672"/>
      <c r="M7" s="669" t="s">
        <v>143</v>
      </c>
      <c r="N7" s="670"/>
      <c r="O7" s="670"/>
      <c r="P7" s="670"/>
      <c r="Q7" s="670"/>
      <c r="R7" s="669" t="s">
        <v>144</v>
      </c>
      <c r="S7" s="670"/>
      <c r="T7" s="670"/>
      <c r="U7" s="670"/>
      <c r="V7" s="670"/>
    </row>
    <row r="8" spans="1:22" x14ac:dyDescent="0.2">
      <c r="B8" s="673"/>
      <c r="C8" s="673"/>
      <c r="D8" s="673"/>
      <c r="E8" s="673"/>
      <c r="F8" s="673"/>
      <c r="G8" s="673"/>
      <c r="H8" s="673"/>
      <c r="I8" s="673"/>
      <c r="J8" s="673"/>
      <c r="K8" s="673"/>
      <c r="L8" s="673"/>
      <c r="M8" s="673"/>
      <c r="N8" s="673"/>
      <c r="O8" s="673"/>
      <c r="P8" s="673"/>
      <c r="Q8" s="673"/>
      <c r="R8" s="673"/>
      <c r="S8" s="673"/>
      <c r="T8" s="673"/>
      <c r="U8" s="674"/>
      <c r="V8" s="674"/>
    </row>
    <row r="9" spans="1:22" ht="26.25" customHeight="1" thickBot="1" x14ac:dyDescent="0.25">
      <c r="B9" s="648" t="str">
        <f>'Оцене 1.'!A2</f>
        <v>5. РАЗРЕД</v>
      </c>
      <c r="C9" s="648"/>
      <c r="D9" s="648"/>
      <c r="E9" s="121"/>
      <c r="F9" s="121"/>
      <c r="G9" s="121"/>
      <c r="H9" s="121"/>
      <c r="I9" s="121"/>
      <c r="J9" s="121"/>
      <c r="K9" s="121"/>
      <c r="L9" s="121"/>
      <c r="M9" s="121"/>
      <c r="N9" s="121"/>
      <c r="O9" s="121"/>
      <c r="P9" s="121"/>
      <c r="Q9" s="121"/>
      <c r="R9" s="121"/>
      <c r="S9" s="121"/>
      <c r="T9" s="626" t="s">
        <v>80</v>
      </c>
      <c r="U9" s="627"/>
      <c r="V9" s="627"/>
    </row>
    <row r="10" spans="1:22" ht="16.5" customHeight="1" x14ac:dyDescent="0.2">
      <c r="A10" s="122"/>
      <c r="B10" s="628" t="s">
        <v>57</v>
      </c>
      <c r="C10" s="629"/>
      <c r="D10" s="630"/>
      <c r="E10" s="631" t="s">
        <v>58</v>
      </c>
      <c r="F10" s="632"/>
      <c r="G10" s="632"/>
      <c r="H10" s="632"/>
      <c r="I10" s="632"/>
      <c r="J10" s="632"/>
      <c r="K10" s="632"/>
      <c r="L10" s="633"/>
      <c r="M10" s="334"/>
      <c r="N10" s="335"/>
      <c r="O10" s="634" t="s">
        <v>59</v>
      </c>
      <c r="P10" s="634"/>
      <c r="Q10" s="634"/>
      <c r="R10" s="634"/>
      <c r="S10" s="634"/>
      <c r="T10" s="634"/>
      <c r="U10" s="634"/>
      <c r="V10" s="635"/>
    </row>
    <row r="11" spans="1:22" ht="38.25" customHeight="1" x14ac:dyDescent="0.2">
      <c r="A11" s="122"/>
      <c r="B11" s="646" t="s">
        <v>156</v>
      </c>
      <c r="C11" s="664" t="s">
        <v>60</v>
      </c>
      <c r="D11" s="666" t="s">
        <v>61</v>
      </c>
      <c r="E11" s="668" t="s">
        <v>62</v>
      </c>
      <c r="F11" s="640"/>
      <c r="G11" s="639" t="s">
        <v>63</v>
      </c>
      <c r="H11" s="640"/>
      <c r="I11" s="639" t="s">
        <v>64</v>
      </c>
      <c r="J11" s="640"/>
      <c r="K11" s="649" t="s">
        <v>65</v>
      </c>
      <c r="L11" s="650"/>
      <c r="M11" s="651" t="s">
        <v>66</v>
      </c>
      <c r="N11" s="652"/>
      <c r="O11" s="653" t="s">
        <v>67</v>
      </c>
      <c r="P11" s="654"/>
      <c r="Q11" s="663" t="s">
        <v>173</v>
      </c>
      <c r="R11" s="653"/>
      <c r="S11" s="657" t="s">
        <v>68</v>
      </c>
      <c r="T11" s="653"/>
      <c r="U11" s="655" t="s">
        <v>65</v>
      </c>
      <c r="V11" s="656"/>
    </row>
    <row r="12" spans="1:22" ht="84" customHeight="1" thickBot="1" x14ac:dyDescent="0.25">
      <c r="A12" s="122"/>
      <c r="B12" s="647"/>
      <c r="C12" s="665"/>
      <c r="D12" s="667"/>
      <c r="E12" s="117" t="s">
        <v>57</v>
      </c>
      <c r="F12" s="118" t="s">
        <v>69</v>
      </c>
      <c r="G12" s="118" t="s">
        <v>57</v>
      </c>
      <c r="H12" s="118" t="s">
        <v>69</v>
      </c>
      <c r="I12" s="118" t="s">
        <v>57</v>
      </c>
      <c r="J12" s="118" t="s">
        <v>69</v>
      </c>
      <c r="K12" s="118" t="s">
        <v>57</v>
      </c>
      <c r="L12" s="119" t="s">
        <v>69</v>
      </c>
      <c r="M12" s="309" t="s">
        <v>57</v>
      </c>
      <c r="N12" s="308" t="s">
        <v>69</v>
      </c>
      <c r="O12" s="336" t="s">
        <v>57</v>
      </c>
      <c r="P12" s="337" t="s">
        <v>69</v>
      </c>
      <c r="Q12" s="338" t="s">
        <v>57</v>
      </c>
      <c r="R12" s="337" t="s">
        <v>69</v>
      </c>
      <c r="S12" s="338" t="s">
        <v>57</v>
      </c>
      <c r="T12" s="337" t="s">
        <v>69</v>
      </c>
      <c r="U12" s="338" t="s">
        <v>57</v>
      </c>
      <c r="V12" s="339" t="s">
        <v>69</v>
      </c>
    </row>
    <row r="13" spans="1:22" ht="27" customHeight="1" thickBot="1" x14ac:dyDescent="0.25">
      <c r="A13" s="122"/>
      <c r="B13" s="320">
        <f>'Општи успех 1.'!C5</f>
        <v>0</v>
      </c>
      <c r="C13" s="321">
        <f>B13-D13</f>
        <v>0</v>
      </c>
      <c r="D13" s="322">
        <f>COUNTIF('Оцене 1.'!AB4:AB33,"&gt;0")</f>
        <v>0</v>
      </c>
      <c r="E13" s="323">
        <f>COUNTIF('Оцене 1.'!Z4:Z33,"&lt;26")</f>
        <v>0</v>
      </c>
      <c r="F13" s="324">
        <f>SUMIF('Оцене 1.'!Z4:Z33,"&lt;26")</f>
        <v>0</v>
      </c>
      <c r="G13" s="324">
        <f>COUNTIF('Оцене 1.'!Z4:Z33,F6)-E13</f>
        <v>0</v>
      </c>
      <c r="H13" s="324">
        <f>SUMIF('Оцене 1.'!Z4:Z33,F6)-F13</f>
        <v>0</v>
      </c>
      <c r="I13" s="324">
        <f>COUNTIF('Оцене 1.'!Z4:Z33,"&gt;0")-E13-G13</f>
        <v>0</v>
      </c>
      <c r="J13" s="324">
        <f>SUMIF('Оцене 1.'!Z4:Z33,"&gt;0")-F13-H13</f>
        <v>0</v>
      </c>
      <c r="K13" s="324">
        <f>E13+G13+I13</f>
        <v>0</v>
      </c>
      <c r="L13" s="325">
        <f>F13+H13+J13</f>
        <v>0</v>
      </c>
      <c r="M13" s="349">
        <f>COUNTIF('Оцене 1.'!AA4:AA33,"&lt;8")</f>
        <v>0</v>
      </c>
      <c r="N13" s="350">
        <f>SUMIF('Оцене 1.'!AA4:AA33,"&lt;8")</f>
        <v>0</v>
      </c>
      <c r="O13" s="340">
        <f>COUNTIF('Оцене 1.'!AA4:AA33,"&lt;18")-M13</f>
        <v>0</v>
      </c>
      <c r="P13" s="341">
        <f>SUMIF('Оцене 1.'!AA4:AA33,"&lt;18")-N13</f>
        <v>0</v>
      </c>
      <c r="Q13" s="341">
        <f>COUNTIF('Оцене 1.'!AA4:AA33,"&lt;26")-M13-O13</f>
        <v>0</v>
      </c>
      <c r="R13" s="341">
        <f>SUMIF('Оцене 1.'!AA4:AA33,"&lt;26")-N13-P13</f>
        <v>0</v>
      </c>
      <c r="S13" s="341">
        <f>COUNTIF('Оцене 1.'!AA4:AA33,"&gt;25")</f>
        <v>0</v>
      </c>
      <c r="T13" s="342">
        <f>SUMIF('Оцене 1.'!AA4:AA33,"&gt;25")</f>
        <v>0</v>
      </c>
      <c r="U13" s="343">
        <f>M13+O13+Q13+S13</f>
        <v>0</v>
      </c>
      <c r="V13" s="344">
        <f>N13+P13+R13+T13</f>
        <v>0</v>
      </c>
    </row>
    <row r="14" spans="1:22" x14ac:dyDescent="0.2">
      <c r="E14" s="120"/>
      <c r="F14" s="120"/>
      <c r="G14" s="120"/>
      <c r="H14" s="120"/>
      <c r="I14" s="120"/>
      <c r="J14" s="120"/>
      <c r="K14" s="120"/>
      <c r="L14" s="120"/>
      <c r="M14" s="120"/>
      <c r="N14" s="120"/>
      <c r="O14" s="120"/>
      <c r="P14" s="120"/>
      <c r="Q14" s="120"/>
      <c r="R14" s="120"/>
      <c r="S14" s="120"/>
      <c r="T14" s="120"/>
    </row>
    <row r="15" spans="1:22" ht="13.5" thickBot="1" x14ac:dyDescent="0.25">
      <c r="E15" s="120"/>
      <c r="F15" s="120"/>
      <c r="G15" s="120"/>
      <c r="H15" s="120"/>
      <c r="I15" s="120"/>
      <c r="J15" s="120"/>
      <c r="K15" s="120"/>
      <c r="L15" s="120"/>
      <c r="M15" s="120"/>
      <c r="N15" s="120"/>
      <c r="O15" s="120"/>
      <c r="P15" s="120"/>
      <c r="Q15" s="120"/>
      <c r="R15" s="120"/>
      <c r="S15" s="120"/>
      <c r="T15" s="120"/>
    </row>
    <row r="16" spans="1:22" ht="18.75" customHeight="1" x14ac:dyDescent="0.2">
      <c r="B16" s="628" t="s">
        <v>57</v>
      </c>
      <c r="C16" s="629"/>
      <c r="D16" s="630"/>
      <c r="E16" s="658" t="s">
        <v>58</v>
      </c>
      <c r="F16" s="659"/>
      <c r="G16" s="659"/>
      <c r="H16" s="659"/>
      <c r="I16" s="659"/>
      <c r="J16" s="659"/>
      <c r="K16" s="660" t="s">
        <v>59</v>
      </c>
      <c r="L16" s="661"/>
      <c r="M16" s="661"/>
      <c r="N16" s="661"/>
      <c r="O16" s="661"/>
      <c r="P16" s="662"/>
      <c r="Q16" s="310"/>
      <c r="R16" s="311"/>
      <c r="S16" s="311"/>
      <c r="T16" s="311"/>
      <c r="U16" s="311"/>
      <c r="V16" s="311"/>
    </row>
    <row r="17" spans="1:22" ht="33.75" customHeight="1" x14ac:dyDescent="0.2">
      <c r="B17" s="646" t="s">
        <v>156</v>
      </c>
      <c r="C17" s="664" t="s">
        <v>60</v>
      </c>
      <c r="D17" s="666" t="s">
        <v>61</v>
      </c>
      <c r="E17" s="677" t="s">
        <v>153</v>
      </c>
      <c r="F17" s="678"/>
      <c r="G17" s="679" t="s">
        <v>154</v>
      </c>
      <c r="H17" s="680"/>
      <c r="I17" s="681" t="s">
        <v>65</v>
      </c>
      <c r="J17" s="682"/>
      <c r="K17" s="683" t="s">
        <v>62</v>
      </c>
      <c r="L17" s="684"/>
      <c r="M17" s="685" t="s">
        <v>155</v>
      </c>
      <c r="N17" s="686"/>
      <c r="O17" s="636" t="s">
        <v>65</v>
      </c>
      <c r="P17" s="637"/>
      <c r="Q17" s="399"/>
      <c r="R17" s="400"/>
      <c r="S17" s="400"/>
      <c r="T17" s="400"/>
      <c r="U17" s="382"/>
      <c r="V17" s="382"/>
    </row>
    <row r="18" spans="1:22" ht="82.5" customHeight="1" thickBot="1" x14ac:dyDescent="0.25">
      <c r="B18" s="647"/>
      <c r="C18" s="665"/>
      <c r="D18" s="667"/>
      <c r="E18" s="316" t="s">
        <v>57</v>
      </c>
      <c r="F18" s="307" t="s">
        <v>69</v>
      </c>
      <c r="G18" s="317" t="s">
        <v>57</v>
      </c>
      <c r="H18" s="307" t="s">
        <v>69</v>
      </c>
      <c r="I18" s="317" t="s">
        <v>57</v>
      </c>
      <c r="J18" s="306" t="s">
        <v>69</v>
      </c>
      <c r="K18" s="302" t="s">
        <v>57</v>
      </c>
      <c r="L18" s="303" t="s">
        <v>69</v>
      </c>
      <c r="M18" s="318" t="s">
        <v>57</v>
      </c>
      <c r="N18" s="304" t="s">
        <v>69</v>
      </c>
      <c r="O18" s="319" t="s">
        <v>57</v>
      </c>
      <c r="P18" s="305" t="s">
        <v>69</v>
      </c>
      <c r="Q18" s="312"/>
      <c r="R18" s="313"/>
      <c r="S18" s="313"/>
      <c r="T18" s="313"/>
      <c r="U18" s="313"/>
      <c r="V18" s="313"/>
    </row>
    <row r="19" spans="1:22" ht="25.5" customHeight="1" thickBot="1" x14ac:dyDescent="0.25">
      <c r="B19" s="326">
        <f>'Општи успех 1.'!C5</f>
        <v>0</v>
      </c>
      <c r="C19" s="321">
        <f>B13-D13</f>
        <v>0</v>
      </c>
      <c r="D19" s="322">
        <f>COUNTIF('Оцене 1.'!AB4:AB33,"&gt;0")</f>
        <v>0</v>
      </c>
      <c r="E19" s="327">
        <f>COUNTIF('Оцене 1.'!Z4:Z33,"&lt;201")</f>
        <v>0</v>
      </c>
      <c r="F19" s="328">
        <f>SUMIF('Оцене 1.'!Z4:Z33,"&lt;201")</f>
        <v>0</v>
      </c>
      <c r="G19" s="328">
        <f>COUNTIF('Оцене 1.'!Z4:Z33,"&gt;200")</f>
        <v>0</v>
      </c>
      <c r="H19" s="328">
        <f>SUMIF('Оцене 1.'!Z4:Z33,"&gt;200")</f>
        <v>0</v>
      </c>
      <c r="I19" s="328">
        <f>E19+G19</f>
        <v>0</v>
      </c>
      <c r="J19" s="329">
        <f>F19+H19</f>
        <v>0</v>
      </c>
      <c r="K19" s="330">
        <f>COUNTIF('Оцене 1.'!AA4:AA33,"&lt;26")</f>
        <v>0</v>
      </c>
      <c r="L19" s="420">
        <f>SUMIF('Оцене 1.'!AA4:AA33,"&lt;26")</f>
        <v>0</v>
      </c>
      <c r="M19" s="421">
        <f>COUNTIF('Оцене 1.'!AA4:AA33,"&gt;25")</f>
        <v>0</v>
      </c>
      <c r="N19" s="421">
        <f>SUMIF('Оцене 1.'!AA4:AA33,"&gt;25")</f>
        <v>0</v>
      </c>
      <c r="O19" s="332">
        <f>K19+M19</f>
        <v>0</v>
      </c>
      <c r="P19" s="331">
        <f>L19+N19</f>
        <v>0</v>
      </c>
      <c r="Q19" s="314"/>
      <c r="R19" s="315"/>
      <c r="S19" s="315"/>
      <c r="T19" s="315"/>
      <c r="U19" s="315"/>
      <c r="V19" s="315"/>
    </row>
    <row r="20" spans="1:22" x14ac:dyDescent="0.2">
      <c r="E20" s="120"/>
      <c r="F20" s="120"/>
      <c r="G20" s="120"/>
      <c r="H20" s="120"/>
      <c r="I20" s="120"/>
      <c r="J20" s="120"/>
      <c r="K20" s="120"/>
      <c r="L20" s="120"/>
      <c r="M20" s="120"/>
      <c r="N20" s="120"/>
      <c r="O20" s="120"/>
      <c r="P20" s="120"/>
      <c r="Q20" s="120"/>
      <c r="R20" s="120"/>
      <c r="S20" s="120"/>
      <c r="T20" s="120"/>
    </row>
    <row r="21" spans="1:22" x14ac:dyDescent="0.2">
      <c r="E21" s="120"/>
      <c r="F21" s="120"/>
      <c r="G21" s="120"/>
      <c r="H21" s="120"/>
      <c r="I21" s="120"/>
      <c r="J21" s="120"/>
      <c r="K21" s="120"/>
      <c r="L21" s="120"/>
      <c r="M21" s="120"/>
      <c r="N21" s="120"/>
      <c r="O21" s="120"/>
      <c r="P21" s="120"/>
      <c r="Q21" s="120"/>
      <c r="R21" s="120"/>
      <c r="S21" s="120"/>
      <c r="T21" s="120"/>
    </row>
    <row r="22" spans="1:22" x14ac:dyDescent="0.2">
      <c r="E22" s="120"/>
      <c r="F22" s="120"/>
      <c r="G22" s="120"/>
      <c r="H22" s="120"/>
      <c r="I22" s="120"/>
      <c r="J22" s="120"/>
      <c r="K22" s="120"/>
      <c r="L22" s="120"/>
      <c r="M22" s="120"/>
      <c r="N22" s="120"/>
      <c r="O22" s="120"/>
      <c r="P22" s="120"/>
      <c r="Q22" s="120"/>
      <c r="R22" s="120"/>
      <c r="S22" s="120"/>
      <c r="T22" s="120"/>
    </row>
    <row r="23" spans="1:22" x14ac:dyDescent="0.2">
      <c r="E23" s="120"/>
      <c r="F23" s="120"/>
      <c r="G23" s="120"/>
      <c r="H23" s="120"/>
      <c r="I23" s="120"/>
      <c r="J23" s="120"/>
      <c r="K23" s="120"/>
      <c r="L23" s="120"/>
      <c r="M23" s="120"/>
      <c r="N23" s="120"/>
      <c r="O23" s="120"/>
      <c r="P23" s="120"/>
      <c r="Q23" s="120"/>
      <c r="R23" s="120"/>
      <c r="S23" s="120"/>
      <c r="T23" s="120"/>
    </row>
    <row r="24" spans="1:22" ht="37.5" customHeight="1" x14ac:dyDescent="0.2">
      <c r="E24" s="120"/>
      <c r="F24" s="676" t="str">
        <f>F3</f>
        <v>ПРЕГЛЕД ИЗОСТАНАКА УЧЕНИКА</v>
      </c>
      <c r="G24" s="676"/>
      <c r="H24" s="676"/>
      <c r="I24" s="676"/>
      <c r="J24" s="676"/>
      <c r="K24" s="676"/>
      <c r="L24" s="676"/>
      <c r="M24" s="676"/>
      <c r="N24" s="676"/>
      <c r="O24" s="676"/>
      <c r="P24" s="676"/>
      <c r="Q24" s="676"/>
      <c r="R24" s="120"/>
      <c r="S24" s="120"/>
      <c r="T24" s="120"/>
    </row>
    <row r="25" spans="1:22" ht="12.75" customHeight="1" x14ac:dyDescent="0.2">
      <c r="E25" s="120"/>
      <c r="F25" s="345"/>
      <c r="G25" s="345"/>
      <c r="H25" s="345"/>
      <c r="I25" s="692" t="str">
        <f>I4</f>
        <v>1. полугодиште</v>
      </c>
      <c r="J25" s="692"/>
      <c r="K25" s="692"/>
      <c r="L25" s="693" t="str">
        <f>L4</f>
        <v>2018/2019.</v>
      </c>
      <c r="M25" s="693"/>
      <c r="N25" s="345"/>
      <c r="O25" s="345"/>
      <c r="P25" s="345"/>
      <c r="Q25" s="345"/>
      <c r="R25" s="120"/>
      <c r="S25" s="120"/>
      <c r="T25" s="120"/>
    </row>
    <row r="26" spans="1:22" ht="12.75" customHeight="1" thickBot="1" x14ac:dyDescent="0.25">
      <c r="E26" s="120"/>
      <c r="F26" s="345"/>
      <c r="G26" s="345"/>
      <c r="H26" s="345"/>
      <c r="I26" s="345"/>
      <c r="J26" s="345"/>
      <c r="K26" s="345"/>
      <c r="L26" s="345"/>
      <c r="M26" s="345"/>
      <c r="N26" s="345"/>
      <c r="O26" s="345"/>
      <c r="P26" s="345"/>
      <c r="Q26" s="345"/>
      <c r="R26" s="120"/>
      <c r="S26" s="120"/>
      <c r="T26" s="120"/>
    </row>
    <row r="27" spans="1:22" ht="12.75" customHeight="1" thickBot="1" x14ac:dyDescent="0.25">
      <c r="A27" s="641" t="s">
        <v>86</v>
      </c>
      <c r="B27" s="642"/>
      <c r="C27" s="642"/>
      <c r="D27" s="642"/>
      <c r="E27" s="643"/>
      <c r="F27" s="277" t="str">
        <f>F6</f>
        <v>&lt;199</v>
      </c>
      <c r="G27" s="123"/>
      <c r="H27" s="644" t="s">
        <v>141</v>
      </c>
      <c r="I27" s="645"/>
      <c r="J27" s="645"/>
      <c r="K27" s="645"/>
      <c r="L27" s="645"/>
      <c r="M27" s="645"/>
      <c r="N27" s="645"/>
      <c r="O27" s="645"/>
      <c r="P27" s="645"/>
      <c r="Q27" s="645"/>
      <c r="R27" s="645"/>
      <c r="S27" s="645"/>
      <c r="T27" s="645"/>
      <c r="U27" s="645"/>
      <c r="V27" s="645"/>
    </row>
    <row r="28" spans="1:22" ht="13.5" customHeight="1" x14ac:dyDescent="0.2">
      <c r="H28" s="671" t="s">
        <v>142</v>
      </c>
      <c r="I28" s="672"/>
      <c r="J28" s="672"/>
      <c r="K28" s="672"/>
      <c r="L28" s="672"/>
      <c r="M28" s="669" t="s">
        <v>143</v>
      </c>
      <c r="N28" s="670"/>
      <c r="O28" s="670"/>
      <c r="P28" s="670"/>
      <c r="Q28" s="670"/>
      <c r="R28" s="669" t="s">
        <v>144</v>
      </c>
      <c r="S28" s="670"/>
      <c r="T28" s="670"/>
      <c r="U28" s="670"/>
      <c r="V28" s="670"/>
    </row>
    <row r="29" spans="1:22" x14ac:dyDescent="0.2">
      <c r="E29" s="120"/>
      <c r="F29" s="120"/>
      <c r="G29" s="120"/>
      <c r="H29" s="120"/>
      <c r="I29" s="120"/>
      <c r="J29" s="120"/>
      <c r="K29" s="120"/>
      <c r="L29" s="120"/>
      <c r="M29" s="120"/>
      <c r="N29" s="120"/>
      <c r="O29" s="120"/>
      <c r="P29" s="120"/>
      <c r="Q29" s="120"/>
      <c r="R29" s="120"/>
      <c r="S29" s="120"/>
      <c r="T29" s="120"/>
    </row>
    <row r="30" spans="1:22" ht="27" customHeight="1" thickBot="1" x14ac:dyDescent="0.25">
      <c r="B30" s="648" t="str">
        <f>'Оцене 1.'!A37</f>
        <v>5. РАЗРЕД</v>
      </c>
      <c r="C30" s="648"/>
      <c r="D30" s="648"/>
      <c r="T30" s="626" t="s">
        <v>81</v>
      </c>
      <c r="U30" s="627"/>
      <c r="V30" s="627"/>
    </row>
    <row r="31" spans="1:22" ht="15.75" customHeight="1" x14ac:dyDescent="0.2">
      <c r="B31" s="628" t="s">
        <v>57</v>
      </c>
      <c r="C31" s="629"/>
      <c r="D31" s="630"/>
      <c r="E31" s="631" t="s">
        <v>58</v>
      </c>
      <c r="F31" s="632"/>
      <c r="G31" s="632"/>
      <c r="H31" s="632"/>
      <c r="I31" s="632"/>
      <c r="J31" s="632"/>
      <c r="K31" s="632"/>
      <c r="L31" s="633"/>
      <c r="M31" s="346"/>
      <c r="N31" s="335"/>
      <c r="O31" s="634" t="s">
        <v>59</v>
      </c>
      <c r="P31" s="634"/>
      <c r="Q31" s="634"/>
      <c r="R31" s="634"/>
      <c r="S31" s="634"/>
      <c r="T31" s="634"/>
      <c r="U31" s="634"/>
      <c r="V31" s="635"/>
    </row>
    <row r="32" spans="1:22" ht="37.5" customHeight="1" x14ac:dyDescent="0.2">
      <c r="B32" s="646" t="s">
        <v>156</v>
      </c>
      <c r="C32" s="664" t="s">
        <v>60</v>
      </c>
      <c r="D32" s="666" t="s">
        <v>61</v>
      </c>
      <c r="E32" s="668" t="s">
        <v>62</v>
      </c>
      <c r="F32" s="640"/>
      <c r="G32" s="639" t="s">
        <v>63</v>
      </c>
      <c r="H32" s="640"/>
      <c r="I32" s="639" t="s">
        <v>64</v>
      </c>
      <c r="J32" s="640"/>
      <c r="K32" s="649" t="s">
        <v>65</v>
      </c>
      <c r="L32" s="650"/>
      <c r="M32" s="651" t="s">
        <v>66</v>
      </c>
      <c r="N32" s="652"/>
      <c r="O32" s="653" t="s">
        <v>67</v>
      </c>
      <c r="P32" s="654"/>
      <c r="Q32" s="663" t="s">
        <v>173</v>
      </c>
      <c r="R32" s="653"/>
      <c r="S32" s="657" t="s">
        <v>68</v>
      </c>
      <c r="T32" s="653"/>
      <c r="U32" s="655" t="s">
        <v>65</v>
      </c>
      <c r="V32" s="656"/>
    </row>
    <row r="33" spans="1:22" ht="85.5" customHeight="1" thickBot="1" x14ac:dyDescent="0.25">
      <c r="B33" s="647"/>
      <c r="C33" s="665"/>
      <c r="D33" s="667"/>
      <c r="E33" s="333" t="s">
        <v>57</v>
      </c>
      <c r="F33" s="118" t="s">
        <v>69</v>
      </c>
      <c r="G33" s="301" t="s">
        <v>57</v>
      </c>
      <c r="H33" s="118" t="s">
        <v>69</v>
      </c>
      <c r="I33" s="301" t="s">
        <v>57</v>
      </c>
      <c r="J33" s="118" t="s">
        <v>69</v>
      </c>
      <c r="K33" s="301" t="s">
        <v>57</v>
      </c>
      <c r="L33" s="119" t="s">
        <v>69</v>
      </c>
      <c r="M33" s="351" t="s">
        <v>57</v>
      </c>
      <c r="N33" s="308" t="s">
        <v>69</v>
      </c>
      <c r="O33" s="336" t="s">
        <v>57</v>
      </c>
      <c r="P33" s="337" t="s">
        <v>69</v>
      </c>
      <c r="Q33" s="338" t="s">
        <v>57</v>
      </c>
      <c r="R33" s="337" t="s">
        <v>69</v>
      </c>
      <c r="S33" s="338" t="s">
        <v>57</v>
      </c>
      <c r="T33" s="337" t="s">
        <v>69</v>
      </c>
      <c r="U33" s="338" t="s">
        <v>57</v>
      </c>
      <c r="V33" s="339" t="s">
        <v>69</v>
      </c>
    </row>
    <row r="34" spans="1:22" ht="27.75" customHeight="1" thickBot="1" x14ac:dyDescent="0.25">
      <c r="B34" s="326">
        <f>'Општи успех 1.'!C31</f>
        <v>0</v>
      </c>
      <c r="C34" s="321">
        <f>B34-D34</f>
        <v>0</v>
      </c>
      <c r="D34" s="322">
        <f>COUNTIF('Оцене 1.'!AB39:AB68,"&gt;0")</f>
        <v>0</v>
      </c>
      <c r="E34" s="323">
        <f>COUNTIF('Оцене 1.'!Z39:Z68,"&lt;26")</f>
        <v>0</v>
      </c>
      <c r="F34" s="324">
        <f>SUMIF('Оцене 1.'!Z39:Z68,"&lt;26")</f>
        <v>0</v>
      </c>
      <c r="G34" s="324">
        <f>COUNTIF('Оцене 1.'!Z39:Z68,F6)-E34</f>
        <v>0</v>
      </c>
      <c r="H34" s="324">
        <f>SUMIF('Оцене 1.'!Z39:Z68,F6)-F34</f>
        <v>0</v>
      </c>
      <c r="I34" s="324">
        <f>COUNTIF('Оцене 1.'!Z39:Z68,"&gt;0")-E34-G34</f>
        <v>0</v>
      </c>
      <c r="J34" s="324">
        <f>SUMIF('Оцене 1.'!Z39:Z68,"&gt;0")-F34-H34</f>
        <v>0</v>
      </c>
      <c r="K34" s="324">
        <f>E34+G34+I34</f>
        <v>0</v>
      </c>
      <c r="L34" s="325">
        <f>F34+H34+J34</f>
        <v>0</v>
      </c>
      <c r="M34" s="349">
        <f>COUNTIF('Оцене 1.'!AA39:AA68,"&lt;8")</f>
        <v>0</v>
      </c>
      <c r="N34" s="350">
        <f>SUMIF('Оцене 1.'!AA39:AA68,"&lt;8")</f>
        <v>0</v>
      </c>
      <c r="O34" s="340">
        <f>COUNTIF('Оцене 1.'!AA39:AA68,"&lt;18")-M34</f>
        <v>0</v>
      </c>
      <c r="P34" s="341">
        <f>SUMIF('Оцене 1.'!AA39:AA68,"&lt;18")-N34</f>
        <v>0</v>
      </c>
      <c r="Q34" s="341">
        <f>COUNTIF('Оцене 1.'!AA39:AA68,"&lt;26")-M34-O34</f>
        <v>0</v>
      </c>
      <c r="R34" s="341">
        <f>SUMIF('Оцене 1.'!AA39:AA68,"&lt;26")-N34-P34</f>
        <v>0</v>
      </c>
      <c r="S34" s="341">
        <f>COUNTIF('Оцене 1.'!AA39:AA68,"&gt;25")</f>
        <v>0</v>
      </c>
      <c r="T34" s="342">
        <f>SUMIF('Оцене 1.'!AA39:AA68,"&gt;25")</f>
        <v>0</v>
      </c>
      <c r="U34" s="343">
        <f>M34+O34+Q34+S34</f>
        <v>0</v>
      </c>
      <c r="V34" s="344">
        <f>N34+P34+R34+T34</f>
        <v>0</v>
      </c>
    </row>
    <row r="36" spans="1:22" ht="13.5" thickBot="1" x14ac:dyDescent="0.25"/>
    <row r="37" spans="1:22" ht="19.5" customHeight="1" x14ac:dyDescent="0.2">
      <c r="B37" s="628" t="s">
        <v>57</v>
      </c>
      <c r="C37" s="629"/>
      <c r="D37" s="630"/>
      <c r="E37" s="658" t="s">
        <v>58</v>
      </c>
      <c r="F37" s="659"/>
      <c r="G37" s="659"/>
      <c r="H37" s="659"/>
      <c r="I37" s="659"/>
      <c r="J37" s="659"/>
      <c r="K37" s="660" t="s">
        <v>59</v>
      </c>
      <c r="L37" s="661"/>
      <c r="M37" s="661"/>
      <c r="N37" s="661"/>
      <c r="O37" s="661"/>
      <c r="P37" s="662"/>
    </row>
    <row r="38" spans="1:22" ht="32.25" customHeight="1" x14ac:dyDescent="0.2">
      <c r="B38" s="646" t="s">
        <v>156</v>
      </c>
      <c r="C38" s="664" t="s">
        <v>60</v>
      </c>
      <c r="D38" s="666" t="s">
        <v>61</v>
      </c>
      <c r="E38" s="677" t="s">
        <v>153</v>
      </c>
      <c r="F38" s="678"/>
      <c r="G38" s="679" t="s">
        <v>154</v>
      </c>
      <c r="H38" s="680"/>
      <c r="I38" s="681" t="s">
        <v>65</v>
      </c>
      <c r="J38" s="682"/>
      <c r="K38" s="683" t="s">
        <v>62</v>
      </c>
      <c r="L38" s="684"/>
      <c r="M38" s="685" t="s">
        <v>155</v>
      </c>
      <c r="N38" s="686"/>
      <c r="O38" s="636" t="s">
        <v>65</v>
      </c>
      <c r="P38" s="637"/>
    </row>
    <row r="39" spans="1:22" ht="81.75" customHeight="1" thickBot="1" x14ac:dyDescent="0.25">
      <c r="B39" s="647"/>
      <c r="C39" s="665"/>
      <c r="D39" s="667"/>
      <c r="E39" s="316" t="s">
        <v>57</v>
      </c>
      <c r="F39" s="307" t="s">
        <v>69</v>
      </c>
      <c r="G39" s="317" t="s">
        <v>57</v>
      </c>
      <c r="H39" s="307" t="s">
        <v>69</v>
      </c>
      <c r="I39" s="317" t="s">
        <v>57</v>
      </c>
      <c r="J39" s="306" t="s">
        <v>69</v>
      </c>
      <c r="K39" s="302" t="s">
        <v>57</v>
      </c>
      <c r="L39" s="303" t="s">
        <v>69</v>
      </c>
      <c r="M39" s="318" t="s">
        <v>57</v>
      </c>
      <c r="N39" s="304" t="s">
        <v>69</v>
      </c>
      <c r="O39" s="319" t="s">
        <v>57</v>
      </c>
      <c r="P39" s="305" t="s">
        <v>69</v>
      </c>
    </row>
    <row r="40" spans="1:22" ht="28.5" customHeight="1" thickBot="1" x14ac:dyDescent="0.25">
      <c r="B40" s="326">
        <f>'Општи успех 1.'!C31</f>
        <v>0</v>
      </c>
      <c r="C40" s="321">
        <f>B34-D34</f>
        <v>0</v>
      </c>
      <c r="D40" s="322">
        <f>COUNTIF('Оцене 1.'!AB39:AB68,"&gt;0")</f>
        <v>0</v>
      </c>
      <c r="E40" s="327">
        <f>COUNTIF('Оцене 1.'!Z39:Z68,"&lt;201")</f>
        <v>0</v>
      </c>
      <c r="F40" s="328">
        <f>SUMIF('Оцене 1.'!Z39:Z68,"&lt;201")</f>
        <v>0</v>
      </c>
      <c r="G40" s="328">
        <f>COUNTIF('Оцене 1.'!Z39:Z68,"&gt;200")</f>
        <v>0</v>
      </c>
      <c r="H40" s="328">
        <f>SUMIF('Оцене 1.'!Z39:Z68,"&gt;200")</f>
        <v>0</v>
      </c>
      <c r="I40" s="328">
        <f>E40+G40</f>
        <v>0</v>
      </c>
      <c r="J40" s="329">
        <f>F40+H40</f>
        <v>0</v>
      </c>
      <c r="K40" s="330">
        <f>COUNTIF('Оцене 1.'!AA39:AA68,"&lt;26")</f>
        <v>0</v>
      </c>
      <c r="L40" s="420">
        <f>SUMIF('Оцене 1.'!AA39:AA68,"&lt;26")</f>
        <v>0</v>
      </c>
      <c r="M40" s="421">
        <f>COUNTIF('Оцене 1.'!AA39:AA68,"&gt;25")</f>
        <v>0</v>
      </c>
      <c r="N40" s="421">
        <f>SUMIF('Оцене 1.'!AA39:AA68,"&gt;25")</f>
        <v>0</v>
      </c>
      <c r="O40" s="332">
        <f>K40+M40</f>
        <v>0</v>
      </c>
      <c r="P40" s="331">
        <f>L40+N40</f>
        <v>0</v>
      </c>
    </row>
    <row r="41" spans="1:22" ht="14.25" customHeight="1" x14ac:dyDescent="0.2">
      <c r="B41" s="311"/>
      <c r="C41" s="311"/>
      <c r="D41" s="311"/>
      <c r="E41" s="311"/>
      <c r="F41" s="311"/>
      <c r="G41" s="311"/>
      <c r="H41" s="311"/>
      <c r="I41" s="311"/>
      <c r="J41" s="311"/>
      <c r="K41" s="311"/>
      <c r="L41" s="311"/>
      <c r="M41" s="311"/>
      <c r="N41" s="311"/>
      <c r="O41" s="311"/>
      <c r="P41" s="311"/>
      <c r="Q41" s="347"/>
      <c r="R41" s="347"/>
    </row>
    <row r="43" spans="1:22" x14ac:dyDescent="0.2">
      <c r="B43" s="311"/>
      <c r="C43" s="311"/>
      <c r="D43" s="311"/>
      <c r="E43" s="311"/>
      <c r="F43" s="311"/>
      <c r="G43" s="311"/>
      <c r="H43" s="311"/>
      <c r="I43" s="311"/>
      <c r="J43" s="311"/>
      <c r="K43" s="311"/>
      <c r="L43" s="311"/>
      <c r="M43" s="311"/>
      <c r="N43" s="311"/>
      <c r="O43" s="311"/>
      <c r="P43" s="311"/>
      <c r="Q43" s="311"/>
      <c r="R43" s="311"/>
      <c r="S43" s="311"/>
      <c r="T43" s="311"/>
      <c r="U43" s="311"/>
      <c r="V43" s="311"/>
    </row>
    <row r="44" spans="1:22" x14ac:dyDescent="0.2">
      <c r="B44" s="311"/>
      <c r="C44" s="311"/>
      <c r="D44" s="311"/>
      <c r="E44" s="311"/>
      <c r="F44" s="311"/>
      <c r="G44" s="311"/>
      <c r="H44" s="311"/>
      <c r="I44" s="311"/>
      <c r="J44" s="311"/>
      <c r="K44" s="311"/>
      <c r="L44" s="311"/>
      <c r="M44" s="311"/>
      <c r="N44" s="311"/>
      <c r="O44" s="311"/>
      <c r="P44" s="311"/>
      <c r="Q44" s="311"/>
      <c r="R44" s="311"/>
      <c r="S44" s="311"/>
      <c r="T44" s="311"/>
      <c r="U44" s="311"/>
      <c r="V44" s="311"/>
    </row>
    <row r="45" spans="1:22" ht="38.25" customHeight="1" x14ac:dyDescent="0.2">
      <c r="B45" s="311"/>
      <c r="C45" s="311"/>
      <c r="D45" s="311"/>
      <c r="E45" s="311"/>
      <c r="F45" s="638" t="str">
        <f>F3</f>
        <v>ПРЕГЛЕД ИЗОСТАНАКА УЧЕНИКА</v>
      </c>
      <c r="G45" s="638"/>
      <c r="H45" s="638"/>
      <c r="I45" s="638"/>
      <c r="J45" s="638"/>
      <c r="K45" s="638"/>
      <c r="L45" s="638"/>
      <c r="M45" s="638"/>
      <c r="N45" s="638"/>
      <c r="O45" s="638"/>
      <c r="P45" s="638"/>
      <c r="Q45" s="638"/>
      <c r="R45" s="311"/>
      <c r="S45" s="311"/>
      <c r="T45" s="311"/>
      <c r="U45" s="311"/>
      <c r="V45" s="311"/>
    </row>
    <row r="46" spans="1:22" ht="12.75" customHeight="1" x14ac:dyDescent="0.2">
      <c r="B46" s="311"/>
      <c r="C46" s="311"/>
      <c r="D46" s="311"/>
      <c r="E46" s="311"/>
      <c r="F46" s="348"/>
      <c r="G46" s="348"/>
      <c r="H46" s="348"/>
      <c r="I46" s="687" t="str">
        <f>I4</f>
        <v>1. полугодиште</v>
      </c>
      <c r="J46" s="687"/>
      <c r="K46" s="687"/>
      <c r="L46" s="688" t="str">
        <f>L4</f>
        <v>2018/2019.</v>
      </c>
      <c r="M46" s="688"/>
      <c r="N46" s="348"/>
      <c r="O46" s="348"/>
      <c r="P46" s="348"/>
      <c r="Q46" s="348"/>
      <c r="R46" s="311"/>
      <c r="S46" s="311"/>
      <c r="T46" s="311"/>
      <c r="U46" s="311"/>
      <c r="V46" s="311"/>
    </row>
    <row r="47" spans="1:22" ht="13.5" thickBot="1" x14ac:dyDescent="0.25">
      <c r="B47" s="311"/>
      <c r="C47" s="311"/>
      <c r="D47" s="311"/>
      <c r="E47" s="311"/>
      <c r="F47" s="311"/>
      <c r="G47" s="311"/>
      <c r="H47" s="311"/>
      <c r="I47" s="311"/>
      <c r="J47" s="311"/>
      <c r="K47" s="311"/>
      <c r="L47" s="311"/>
      <c r="M47" s="311"/>
      <c r="N47" s="311"/>
      <c r="O47" s="311"/>
      <c r="P47" s="311"/>
      <c r="Q47" s="311"/>
      <c r="R47" s="311"/>
      <c r="S47" s="311"/>
      <c r="T47" s="311"/>
      <c r="U47" s="311"/>
      <c r="V47" s="311"/>
    </row>
    <row r="48" spans="1:22" ht="13.5" thickBot="1" x14ac:dyDescent="0.25">
      <c r="A48" s="641" t="s">
        <v>86</v>
      </c>
      <c r="B48" s="642"/>
      <c r="C48" s="642"/>
      <c r="D48" s="642"/>
      <c r="E48" s="643"/>
      <c r="F48" s="277" t="str">
        <f>F6</f>
        <v>&lt;199</v>
      </c>
      <c r="G48" s="123"/>
      <c r="H48" s="644" t="s">
        <v>141</v>
      </c>
      <c r="I48" s="645"/>
      <c r="J48" s="645"/>
      <c r="K48" s="645"/>
      <c r="L48" s="645"/>
      <c r="M48" s="645"/>
      <c r="N48" s="645"/>
      <c r="O48" s="645"/>
      <c r="P48" s="645"/>
      <c r="Q48" s="645"/>
      <c r="R48" s="645"/>
      <c r="S48" s="645"/>
      <c r="T48" s="645"/>
      <c r="U48" s="645"/>
      <c r="V48" s="645"/>
    </row>
    <row r="49" spans="2:22" x14ac:dyDescent="0.2">
      <c r="H49" s="671" t="s">
        <v>142</v>
      </c>
      <c r="I49" s="672"/>
      <c r="J49" s="672"/>
      <c r="K49" s="672"/>
      <c r="L49" s="672"/>
      <c r="M49" s="669" t="s">
        <v>143</v>
      </c>
      <c r="N49" s="670"/>
      <c r="O49" s="670"/>
      <c r="P49" s="670"/>
      <c r="Q49" s="670"/>
      <c r="R49" s="669" t="s">
        <v>144</v>
      </c>
      <c r="S49" s="670"/>
      <c r="T49" s="670"/>
      <c r="U49" s="670"/>
      <c r="V49" s="670"/>
    </row>
    <row r="50" spans="2:22" x14ac:dyDescent="0.2">
      <c r="B50" s="347"/>
      <c r="C50" s="347"/>
      <c r="D50" s="347"/>
      <c r="E50" s="347"/>
      <c r="F50" s="347"/>
      <c r="G50" s="347"/>
      <c r="H50" s="347"/>
      <c r="I50" s="347"/>
      <c r="J50" s="347"/>
      <c r="K50" s="347"/>
      <c r="L50" s="347"/>
      <c r="M50" s="347"/>
      <c r="N50" s="347"/>
      <c r="O50" s="347"/>
      <c r="P50" s="347"/>
      <c r="Q50" s="347"/>
      <c r="R50" s="347"/>
      <c r="S50" s="347"/>
      <c r="T50" s="347"/>
      <c r="U50" s="347"/>
      <c r="V50" s="347"/>
    </row>
    <row r="51" spans="2:22" ht="27" customHeight="1" thickBot="1" x14ac:dyDescent="0.25">
      <c r="B51" s="648" t="str">
        <f>'Оцене 1.'!A72</f>
        <v>5. РАЗРЕД</v>
      </c>
      <c r="C51" s="648"/>
      <c r="D51" s="648"/>
      <c r="T51" s="626" t="s">
        <v>82</v>
      </c>
      <c r="U51" s="627"/>
      <c r="V51" s="627"/>
    </row>
    <row r="52" spans="2:22" ht="16.5" customHeight="1" x14ac:dyDescent="0.2">
      <c r="B52" s="628" t="s">
        <v>57</v>
      </c>
      <c r="C52" s="629"/>
      <c r="D52" s="630"/>
      <c r="E52" s="631" t="s">
        <v>58</v>
      </c>
      <c r="F52" s="632"/>
      <c r="G52" s="632"/>
      <c r="H52" s="632"/>
      <c r="I52" s="632"/>
      <c r="J52" s="632"/>
      <c r="K52" s="632"/>
      <c r="L52" s="633"/>
      <c r="M52" s="346"/>
      <c r="N52" s="335"/>
      <c r="O52" s="634" t="s">
        <v>59</v>
      </c>
      <c r="P52" s="634"/>
      <c r="Q52" s="634"/>
      <c r="R52" s="634"/>
      <c r="S52" s="634"/>
      <c r="T52" s="634"/>
      <c r="U52" s="634"/>
      <c r="V52" s="635"/>
    </row>
    <row r="53" spans="2:22" ht="37.5" customHeight="1" x14ac:dyDescent="0.2">
      <c r="B53" s="646" t="s">
        <v>156</v>
      </c>
      <c r="C53" s="664" t="s">
        <v>60</v>
      </c>
      <c r="D53" s="666" t="s">
        <v>61</v>
      </c>
      <c r="E53" s="668" t="s">
        <v>62</v>
      </c>
      <c r="F53" s="640"/>
      <c r="G53" s="639" t="s">
        <v>63</v>
      </c>
      <c r="H53" s="640"/>
      <c r="I53" s="639" t="s">
        <v>64</v>
      </c>
      <c r="J53" s="640"/>
      <c r="K53" s="649" t="s">
        <v>65</v>
      </c>
      <c r="L53" s="650"/>
      <c r="M53" s="651" t="s">
        <v>66</v>
      </c>
      <c r="N53" s="652"/>
      <c r="O53" s="653" t="s">
        <v>67</v>
      </c>
      <c r="P53" s="654"/>
      <c r="Q53" s="663" t="s">
        <v>173</v>
      </c>
      <c r="R53" s="653"/>
      <c r="S53" s="657" t="s">
        <v>68</v>
      </c>
      <c r="T53" s="653"/>
      <c r="U53" s="655" t="s">
        <v>65</v>
      </c>
      <c r="V53" s="656"/>
    </row>
    <row r="54" spans="2:22" ht="82.5" customHeight="1" thickBot="1" x14ac:dyDescent="0.25">
      <c r="B54" s="647"/>
      <c r="C54" s="665"/>
      <c r="D54" s="667"/>
      <c r="E54" s="333" t="s">
        <v>57</v>
      </c>
      <c r="F54" s="118" t="s">
        <v>69</v>
      </c>
      <c r="G54" s="301" t="s">
        <v>57</v>
      </c>
      <c r="H54" s="118" t="s">
        <v>69</v>
      </c>
      <c r="I54" s="301" t="s">
        <v>57</v>
      </c>
      <c r="J54" s="118" t="s">
        <v>69</v>
      </c>
      <c r="K54" s="301" t="s">
        <v>57</v>
      </c>
      <c r="L54" s="119" t="s">
        <v>69</v>
      </c>
      <c r="M54" s="351" t="s">
        <v>57</v>
      </c>
      <c r="N54" s="308" t="s">
        <v>69</v>
      </c>
      <c r="O54" s="336" t="s">
        <v>57</v>
      </c>
      <c r="P54" s="337" t="s">
        <v>69</v>
      </c>
      <c r="Q54" s="338" t="s">
        <v>57</v>
      </c>
      <c r="R54" s="337" t="s">
        <v>69</v>
      </c>
      <c r="S54" s="338" t="s">
        <v>57</v>
      </c>
      <c r="T54" s="337" t="s">
        <v>69</v>
      </c>
      <c r="U54" s="338" t="s">
        <v>57</v>
      </c>
      <c r="V54" s="339" t="s">
        <v>69</v>
      </c>
    </row>
    <row r="55" spans="2:22" ht="30" customHeight="1" thickBot="1" x14ac:dyDescent="0.25">
      <c r="B55" s="326">
        <f>'Општи успех 1.'!C57</f>
        <v>0</v>
      </c>
      <c r="C55" s="321">
        <f>B55-D55</f>
        <v>0</v>
      </c>
      <c r="D55" s="322">
        <f>COUNTIF('Оцене 1.'!AB74:AB103,"&gt;0")</f>
        <v>0</v>
      </c>
      <c r="E55" s="323">
        <f>COUNTIF('Оцене 1.'!Z74:Z103,"&lt;26")</f>
        <v>0</v>
      </c>
      <c r="F55" s="324">
        <f>SUMIF('Оцене 1.'!Z74:Z103,"&lt;26")</f>
        <v>0</v>
      </c>
      <c r="G55" s="324">
        <f>COUNTIF('Оцене 1.'!Z74:Z103,F6)-E55</f>
        <v>0</v>
      </c>
      <c r="H55" s="324">
        <f>SUMIF('Оцене 1.'!Z74:Z103,F6)-F55</f>
        <v>0</v>
      </c>
      <c r="I55" s="324">
        <f>COUNTIF('Оцене 1.'!Z74:Z103,"&gt;0")-E55-G55</f>
        <v>0</v>
      </c>
      <c r="J55" s="324">
        <f>SUMIF('Оцене 1.'!Z74:Z103,"&gt;0")-F55-H55</f>
        <v>0</v>
      </c>
      <c r="K55" s="324">
        <f>E55+G55+I55</f>
        <v>0</v>
      </c>
      <c r="L55" s="325">
        <f>F55+H55+J55</f>
        <v>0</v>
      </c>
      <c r="M55" s="349">
        <f>COUNTIF('Оцене 1.'!AA74:AA103,"&lt;8")</f>
        <v>0</v>
      </c>
      <c r="N55" s="350">
        <f>SUMIF('Оцене 1.'!AA74:AA103,"&lt;8")</f>
        <v>0</v>
      </c>
      <c r="O55" s="340">
        <f>COUNTIF('Оцене 1.'!AA74:AA103,"&lt;18")-M55</f>
        <v>0</v>
      </c>
      <c r="P55" s="341">
        <f>SUMIF('Оцене 1.'!AA74:AA103,"&lt;18")-N55</f>
        <v>0</v>
      </c>
      <c r="Q55" s="341">
        <f>COUNTIF('Оцене 1.'!AA74:AA103,"&lt;26")-M55-O55</f>
        <v>0</v>
      </c>
      <c r="R55" s="341">
        <f>SUMIF('Оцене 1.'!AA74:AA103,"&lt;26")-N55-P55</f>
        <v>0</v>
      </c>
      <c r="S55" s="341">
        <f>COUNTIF('Оцене 1.'!AA74:AA103,"&gt;25")</f>
        <v>0</v>
      </c>
      <c r="T55" s="342">
        <f>SUMIF('Оцене 1.'!AA74:AA103,"&gt;25")</f>
        <v>0</v>
      </c>
      <c r="U55" s="343">
        <f>M55+O55+Q55+S55</f>
        <v>0</v>
      </c>
      <c r="V55" s="344">
        <f>N55+P55+R55+T55</f>
        <v>0</v>
      </c>
    </row>
    <row r="57" spans="2:22" ht="13.5" thickBot="1" x14ac:dyDescent="0.25"/>
    <row r="58" spans="2:22" ht="21" customHeight="1" x14ac:dyDescent="0.2">
      <c r="B58" s="628" t="s">
        <v>57</v>
      </c>
      <c r="C58" s="629"/>
      <c r="D58" s="630"/>
      <c r="E58" s="658" t="s">
        <v>58</v>
      </c>
      <c r="F58" s="659"/>
      <c r="G58" s="659"/>
      <c r="H58" s="659"/>
      <c r="I58" s="659"/>
      <c r="J58" s="659"/>
      <c r="K58" s="660" t="s">
        <v>59</v>
      </c>
      <c r="L58" s="661"/>
      <c r="M58" s="661"/>
      <c r="N58" s="661"/>
      <c r="O58" s="661"/>
      <c r="P58" s="662"/>
    </row>
    <row r="59" spans="2:22" ht="33" customHeight="1" x14ac:dyDescent="0.2">
      <c r="B59" s="646" t="s">
        <v>156</v>
      </c>
      <c r="C59" s="664" t="s">
        <v>60</v>
      </c>
      <c r="D59" s="666" t="s">
        <v>61</v>
      </c>
      <c r="E59" s="677" t="s">
        <v>153</v>
      </c>
      <c r="F59" s="678"/>
      <c r="G59" s="679" t="s">
        <v>154</v>
      </c>
      <c r="H59" s="680"/>
      <c r="I59" s="681" t="s">
        <v>65</v>
      </c>
      <c r="J59" s="682"/>
      <c r="K59" s="683" t="s">
        <v>62</v>
      </c>
      <c r="L59" s="684"/>
      <c r="M59" s="685" t="s">
        <v>155</v>
      </c>
      <c r="N59" s="686"/>
      <c r="O59" s="636" t="s">
        <v>65</v>
      </c>
      <c r="P59" s="637"/>
    </row>
    <row r="60" spans="2:22" ht="81" customHeight="1" thickBot="1" x14ac:dyDescent="0.25">
      <c r="B60" s="647"/>
      <c r="C60" s="665"/>
      <c r="D60" s="667"/>
      <c r="E60" s="316" t="s">
        <v>57</v>
      </c>
      <c r="F60" s="307" t="s">
        <v>69</v>
      </c>
      <c r="G60" s="317" t="s">
        <v>57</v>
      </c>
      <c r="H60" s="307" t="s">
        <v>69</v>
      </c>
      <c r="I60" s="317" t="s">
        <v>57</v>
      </c>
      <c r="J60" s="306" t="s">
        <v>69</v>
      </c>
      <c r="K60" s="302" t="s">
        <v>57</v>
      </c>
      <c r="L60" s="303" t="s">
        <v>69</v>
      </c>
      <c r="M60" s="318" t="s">
        <v>57</v>
      </c>
      <c r="N60" s="304" t="s">
        <v>69</v>
      </c>
      <c r="O60" s="319" t="s">
        <v>57</v>
      </c>
      <c r="P60" s="305" t="s">
        <v>69</v>
      </c>
    </row>
    <row r="61" spans="2:22" ht="30" customHeight="1" thickBot="1" x14ac:dyDescent="0.25">
      <c r="B61" s="326">
        <f>'Општи успех 1.'!C57</f>
        <v>0</v>
      </c>
      <c r="C61" s="321">
        <f>B55-D55</f>
        <v>0</v>
      </c>
      <c r="D61" s="322">
        <f>COUNTIF('Оцене 1.'!AB74:AB103,"&gt;0")</f>
        <v>0</v>
      </c>
      <c r="E61" s="327">
        <f>COUNTIF('Оцене 1.'!Z74:Z103,"&lt;201")</f>
        <v>0</v>
      </c>
      <c r="F61" s="328">
        <f>SUMIF('Оцене 1.'!Z74:Z103,"&lt;201")</f>
        <v>0</v>
      </c>
      <c r="G61" s="328">
        <f>COUNTIF('Оцене 1.'!Z74:Z103,"&gt;200")</f>
        <v>0</v>
      </c>
      <c r="H61" s="328">
        <f>SUMIF('Оцене 1.'!Z74:Z103,"&gt;200")</f>
        <v>0</v>
      </c>
      <c r="I61" s="328">
        <f>E61+G61</f>
        <v>0</v>
      </c>
      <c r="J61" s="329">
        <f>F61+H61</f>
        <v>0</v>
      </c>
      <c r="K61" s="330">
        <f>COUNTIF('Оцене 1.'!AA74:AA103,"&lt;26")</f>
        <v>0</v>
      </c>
      <c r="L61" s="420">
        <f>SUMIF('Оцене 1.'!AA74:AA103,"&lt;26")</f>
        <v>0</v>
      </c>
      <c r="M61" s="421">
        <f>COUNTIF('Оцене 1.'!AA74:AA103,"&gt;25")</f>
        <v>0</v>
      </c>
      <c r="N61" s="421">
        <f>SUMIF('Оцене 1.'!AA74:AA103,"&gt;25")</f>
        <v>0</v>
      </c>
      <c r="O61" s="332">
        <f>K61+M61</f>
        <v>0</v>
      </c>
      <c r="P61" s="331">
        <f>L61+N61</f>
        <v>0</v>
      </c>
    </row>
    <row r="66" spans="1:22" hidden="1" x14ac:dyDescent="0.2">
      <c r="B66" s="208" t="s">
        <v>90</v>
      </c>
    </row>
    <row r="67" spans="1:22" hidden="1" x14ac:dyDescent="0.2">
      <c r="B67" s="208" t="s">
        <v>91</v>
      </c>
    </row>
    <row r="68" spans="1:22" hidden="1" x14ac:dyDescent="0.2">
      <c r="B68" s="208" t="s">
        <v>92</v>
      </c>
    </row>
    <row r="69" spans="1:22" ht="23.25" x14ac:dyDescent="0.2">
      <c r="B69" s="311"/>
      <c r="C69" s="311"/>
      <c r="D69" s="311"/>
      <c r="E69" s="311"/>
      <c r="F69" s="638" t="str">
        <f>F3</f>
        <v>ПРЕГЛЕД ИЗОСТАНАКА УЧЕНИКА</v>
      </c>
      <c r="G69" s="638"/>
      <c r="H69" s="638"/>
      <c r="I69" s="638"/>
      <c r="J69" s="638"/>
      <c r="K69" s="638"/>
      <c r="L69" s="638"/>
      <c r="M69" s="638"/>
      <c r="N69" s="638"/>
      <c r="O69" s="638"/>
      <c r="P69" s="638"/>
      <c r="Q69" s="638"/>
      <c r="R69" s="311"/>
      <c r="S69" s="311"/>
      <c r="T69" s="311"/>
      <c r="U69" s="311"/>
      <c r="V69" s="311"/>
    </row>
    <row r="70" spans="1:22" ht="24" thickBot="1" x14ac:dyDescent="0.25">
      <c r="B70" s="311"/>
      <c r="C70" s="311"/>
      <c r="D70" s="311"/>
      <c r="E70" s="311"/>
      <c r="F70" s="417"/>
      <c r="G70" s="417"/>
      <c r="H70" s="417"/>
      <c r="I70" s="687" t="str">
        <f>I4</f>
        <v>1. полугодиште</v>
      </c>
      <c r="J70" s="687"/>
      <c r="K70" s="687"/>
      <c r="L70" s="688" t="str">
        <f>L4</f>
        <v>2018/2019.</v>
      </c>
      <c r="M70" s="688"/>
      <c r="N70" s="417"/>
      <c r="O70" s="417"/>
      <c r="P70" s="417"/>
      <c r="Q70" s="417"/>
      <c r="R70" s="311"/>
      <c r="S70" s="311"/>
      <c r="T70" s="311"/>
      <c r="U70" s="311"/>
      <c r="V70" s="311"/>
    </row>
    <row r="71" spans="1:22" ht="13.5" thickBot="1" x14ac:dyDescent="0.25">
      <c r="A71" s="641" t="s">
        <v>86</v>
      </c>
      <c r="B71" s="642"/>
      <c r="C71" s="642"/>
      <c r="D71" s="642"/>
      <c r="E71" s="643"/>
      <c r="F71" s="277" t="str">
        <f>F6</f>
        <v>&lt;199</v>
      </c>
      <c r="G71" s="123"/>
      <c r="H71" s="644" t="s">
        <v>141</v>
      </c>
      <c r="I71" s="645"/>
      <c r="J71" s="645"/>
      <c r="K71" s="645"/>
      <c r="L71" s="645"/>
      <c r="M71" s="645"/>
      <c r="N71" s="645"/>
      <c r="O71" s="645"/>
      <c r="P71" s="645"/>
      <c r="Q71" s="645"/>
      <c r="R71" s="645"/>
      <c r="S71" s="645"/>
      <c r="T71" s="645"/>
      <c r="U71" s="645"/>
      <c r="V71" s="645"/>
    </row>
    <row r="72" spans="1:22" x14ac:dyDescent="0.2">
      <c r="H72" s="671" t="s">
        <v>142</v>
      </c>
      <c r="I72" s="672"/>
      <c r="J72" s="672"/>
      <c r="K72" s="672"/>
      <c r="L72" s="672"/>
      <c r="M72" s="669" t="s">
        <v>143</v>
      </c>
      <c r="N72" s="670"/>
      <c r="O72" s="670"/>
      <c r="P72" s="670"/>
      <c r="Q72" s="670"/>
      <c r="R72" s="669" t="s">
        <v>144</v>
      </c>
      <c r="S72" s="670"/>
      <c r="T72" s="670"/>
      <c r="U72" s="670"/>
      <c r="V72" s="670"/>
    </row>
    <row r="73" spans="1:22" x14ac:dyDescent="0.2">
      <c r="B73" s="347"/>
      <c r="C73" s="347"/>
      <c r="D73" s="347"/>
      <c r="E73" s="347"/>
      <c r="F73" s="347"/>
      <c r="G73" s="347"/>
      <c r="H73" s="347"/>
      <c r="I73" s="347"/>
      <c r="J73" s="347"/>
      <c r="K73" s="347"/>
      <c r="L73" s="347"/>
      <c r="M73" s="347"/>
      <c r="N73" s="347"/>
      <c r="O73" s="347"/>
      <c r="P73" s="347"/>
      <c r="Q73" s="347"/>
      <c r="R73" s="347"/>
      <c r="S73" s="347"/>
      <c r="T73" s="347"/>
      <c r="U73" s="347"/>
      <c r="V73" s="347"/>
    </row>
    <row r="74" spans="1:22" ht="27.75" customHeight="1" thickBot="1" x14ac:dyDescent="0.25">
      <c r="B74" s="648" t="str">
        <f>'Оцене 1.'!A2</f>
        <v>5. РАЗРЕД</v>
      </c>
      <c r="C74" s="648"/>
      <c r="D74" s="648"/>
      <c r="E74" s="121"/>
      <c r="F74" s="121"/>
      <c r="G74" s="121"/>
      <c r="H74" s="121"/>
      <c r="I74" s="121"/>
      <c r="J74" s="121"/>
      <c r="K74" s="121"/>
      <c r="L74" s="121"/>
      <c r="M74" s="121"/>
      <c r="N74" s="121"/>
      <c r="O74" s="121"/>
      <c r="P74" s="121"/>
      <c r="Q74" s="121"/>
      <c r="R74" s="121"/>
      <c r="S74" s="121"/>
      <c r="T74" s="694" t="s">
        <v>79</v>
      </c>
      <c r="U74" s="695"/>
      <c r="V74" s="695"/>
    </row>
    <row r="75" spans="1:22" ht="20.25" customHeight="1" x14ac:dyDescent="0.2">
      <c r="A75" s="122"/>
      <c r="B75" s="628" t="s">
        <v>57</v>
      </c>
      <c r="C75" s="629"/>
      <c r="D75" s="630"/>
      <c r="E75" s="631" t="s">
        <v>58</v>
      </c>
      <c r="F75" s="632"/>
      <c r="G75" s="632"/>
      <c r="H75" s="632"/>
      <c r="I75" s="632"/>
      <c r="J75" s="632"/>
      <c r="K75" s="632"/>
      <c r="L75" s="633"/>
      <c r="M75" s="334"/>
      <c r="N75" s="416"/>
      <c r="O75" s="634" t="s">
        <v>59</v>
      </c>
      <c r="P75" s="634"/>
      <c r="Q75" s="634"/>
      <c r="R75" s="634"/>
      <c r="S75" s="634"/>
      <c r="T75" s="634"/>
      <c r="U75" s="634"/>
      <c r="V75" s="635"/>
    </row>
    <row r="76" spans="1:22" ht="41.25" customHeight="1" x14ac:dyDescent="0.2">
      <c r="A76" s="122"/>
      <c r="B76" s="646" t="s">
        <v>156</v>
      </c>
      <c r="C76" s="664" t="s">
        <v>60</v>
      </c>
      <c r="D76" s="666" t="s">
        <v>61</v>
      </c>
      <c r="E76" s="668" t="s">
        <v>62</v>
      </c>
      <c r="F76" s="640"/>
      <c r="G76" s="639" t="s">
        <v>63</v>
      </c>
      <c r="H76" s="640"/>
      <c r="I76" s="639" t="s">
        <v>64</v>
      </c>
      <c r="J76" s="640"/>
      <c r="K76" s="649" t="s">
        <v>65</v>
      </c>
      <c r="L76" s="650"/>
      <c r="M76" s="651" t="s">
        <v>66</v>
      </c>
      <c r="N76" s="652"/>
      <c r="O76" s="653" t="s">
        <v>67</v>
      </c>
      <c r="P76" s="654"/>
      <c r="Q76" s="663" t="s">
        <v>173</v>
      </c>
      <c r="R76" s="653"/>
      <c r="S76" s="657" t="s">
        <v>68</v>
      </c>
      <c r="T76" s="653"/>
      <c r="U76" s="655" t="s">
        <v>65</v>
      </c>
      <c r="V76" s="656"/>
    </row>
    <row r="77" spans="1:22" ht="82.5" customHeight="1" thickBot="1" x14ac:dyDescent="0.25">
      <c r="A77" s="122"/>
      <c r="B77" s="647"/>
      <c r="C77" s="665"/>
      <c r="D77" s="667"/>
      <c r="E77" s="117" t="s">
        <v>57</v>
      </c>
      <c r="F77" s="118" t="s">
        <v>69</v>
      </c>
      <c r="G77" s="118" t="s">
        <v>57</v>
      </c>
      <c r="H77" s="118" t="s">
        <v>69</v>
      </c>
      <c r="I77" s="118" t="s">
        <v>57</v>
      </c>
      <c r="J77" s="118" t="s">
        <v>69</v>
      </c>
      <c r="K77" s="118" t="s">
        <v>57</v>
      </c>
      <c r="L77" s="119" t="s">
        <v>69</v>
      </c>
      <c r="M77" s="309" t="s">
        <v>57</v>
      </c>
      <c r="N77" s="308" t="s">
        <v>69</v>
      </c>
      <c r="O77" s="336" t="s">
        <v>57</v>
      </c>
      <c r="P77" s="337" t="s">
        <v>69</v>
      </c>
      <c r="Q77" s="338" t="s">
        <v>57</v>
      </c>
      <c r="R77" s="337" t="s">
        <v>69</v>
      </c>
      <c r="S77" s="338" t="s">
        <v>57</v>
      </c>
      <c r="T77" s="337" t="s">
        <v>69</v>
      </c>
      <c r="U77" s="338" t="s">
        <v>57</v>
      </c>
      <c r="V77" s="339" t="s">
        <v>69</v>
      </c>
    </row>
    <row r="78" spans="1:22" ht="28.5" customHeight="1" thickBot="1" x14ac:dyDescent="0.25">
      <c r="A78" s="122"/>
      <c r="B78" s="320">
        <f t="shared" ref="B78:V78" si="0">B13+B34+B55</f>
        <v>0</v>
      </c>
      <c r="C78" s="321">
        <f t="shared" si="0"/>
        <v>0</v>
      </c>
      <c r="D78" s="322">
        <f t="shared" si="0"/>
        <v>0</v>
      </c>
      <c r="E78" s="323">
        <f t="shared" si="0"/>
        <v>0</v>
      </c>
      <c r="F78" s="324">
        <f t="shared" si="0"/>
        <v>0</v>
      </c>
      <c r="G78" s="324">
        <f t="shared" si="0"/>
        <v>0</v>
      </c>
      <c r="H78" s="324">
        <f t="shared" si="0"/>
        <v>0</v>
      </c>
      <c r="I78" s="324">
        <f t="shared" si="0"/>
        <v>0</v>
      </c>
      <c r="J78" s="324">
        <f t="shared" si="0"/>
        <v>0</v>
      </c>
      <c r="K78" s="324">
        <f t="shared" si="0"/>
        <v>0</v>
      </c>
      <c r="L78" s="325">
        <f t="shared" si="0"/>
        <v>0</v>
      </c>
      <c r="M78" s="349">
        <f t="shared" si="0"/>
        <v>0</v>
      </c>
      <c r="N78" s="350">
        <f t="shared" si="0"/>
        <v>0</v>
      </c>
      <c r="O78" s="340">
        <f t="shared" si="0"/>
        <v>0</v>
      </c>
      <c r="P78" s="341">
        <f t="shared" si="0"/>
        <v>0</v>
      </c>
      <c r="Q78" s="341">
        <f t="shared" si="0"/>
        <v>0</v>
      </c>
      <c r="R78" s="341">
        <f t="shared" si="0"/>
        <v>0</v>
      </c>
      <c r="S78" s="341">
        <f t="shared" si="0"/>
        <v>0</v>
      </c>
      <c r="T78" s="342">
        <f t="shared" si="0"/>
        <v>0</v>
      </c>
      <c r="U78" s="343">
        <f t="shared" si="0"/>
        <v>0</v>
      </c>
      <c r="V78" s="344">
        <f t="shared" si="0"/>
        <v>0</v>
      </c>
    </row>
    <row r="79" spans="1:22" x14ac:dyDescent="0.2">
      <c r="E79" s="120"/>
      <c r="F79" s="120"/>
      <c r="G79" s="120"/>
      <c r="H79" s="120"/>
      <c r="I79" s="120"/>
      <c r="J79" s="120"/>
      <c r="K79" s="120"/>
      <c r="L79" s="120"/>
      <c r="M79" s="120"/>
      <c r="N79" s="120"/>
      <c r="O79" s="120"/>
      <c r="P79" s="120"/>
      <c r="Q79" s="120"/>
      <c r="R79" s="120"/>
      <c r="S79" s="120"/>
      <c r="T79" s="120"/>
    </row>
    <row r="80" spans="1:22" ht="13.5" thickBot="1" x14ac:dyDescent="0.25">
      <c r="E80" s="120"/>
      <c r="F80" s="120"/>
      <c r="G80" s="120"/>
      <c r="H80" s="120"/>
      <c r="I80" s="120"/>
      <c r="J80" s="120"/>
      <c r="K80" s="120"/>
      <c r="L80" s="120"/>
      <c r="M80" s="120"/>
      <c r="N80" s="120"/>
      <c r="O80" s="120"/>
      <c r="P80" s="120"/>
      <c r="Q80" s="120"/>
      <c r="R80" s="120"/>
      <c r="S80" s="120"/>
      <c r="T80" s="120"/>
    </row>
    <row r="81" spans="2:22" ht="24" customHeight="1" x14ac:dyDescent="0.2">
      <c r="B81" s="628" t="s">
        <v>57</v>
      </c>
      <c r="C81" s="629"/>
      <c r="D81" s="630"/>
      <c r="E81" s="658" t="s">
        <v>58</v>
      </c>
      <c r="F81" s="659"/>
      <c r="G81" s="659"/>
      <c r="H81" s="659"/>
      <c r="I81" s="659"/>
      <c r="J81" s="659"/>
      <c r="K81" s="660" t="s">
        <v>59</v>
      </c>
      <c r="L81" s="661"/>
      <c r="M81" s="661"/>
      <c r="N81" s="661"/>
      <c r="O81" s="661"/>
      <c r="P81" s="662"/>
      <c r="Q81" s="310"/>
      <c r="R81" s="311"/>
      <c r="S81" s="311"/>
      <c r="T81" s="311"/>
      <c r="U81" s="311"/>
      <c r="V81" s="311"/>
    </row>
    <row r="82" spans="2:22" ht="35.25" customHeight="1" x14ac:dyDescent="0.2">
      <c r="B82" s="646" t="s">
        <v>156</v>
      </c>
      <c r="C82" s="664" t="s">
        <v>60</v>
      </c>
      <c r="D82" s="666" t="s">
        <v>61</v>
      </c>
      <c r="E82" s="677" t="s">
        <v>153</v>
      </c>
      <c r="F82" s="678"/>
      <c r="G82" s="679" t="s">
        <v>154</v>
      </c>
      <c r="H82" s="680"/>
      <c r="I82" s="681" t="s">
        <v>65</v>
      </c>
      <c r="J82" s="682"/>
      <c r="K82" s="683" t="s">
        <v>62</v>
      </c>
      <c r="L82" s="684"/>
      <c r="M82" s="685" t="s">
        <v>155</v>
      </c>
      <c r="N82" s="686"/>
      <c r="O82" s="636" t="s">
        <v>65</v>
      </c>
      <c r="P82" s="637"/>
      <c r="Q82" s="399"/>
      <c r="R82" s="400"/>
      <c r="S82" s="400"/>
      <c r="T82" s="400"/>
      <c r="U82" s="382"/>
      <c r="V82" s="382"/>
    </row>
    <row r="83" spans="2:22" ht="81.75" customHeight="1" thickBot="1" x14ac:dyDescent="0.25">
      <c r="B83" s="647"/>
      <c r="C83" s="665"/>
      <c r="D83" s="667"/>
      <c r="E83" s="316" t="s">
        <v>57</v>
      </c>
      <c r="F83" s="307" t="s">
        <v>69</v>
      </c>
      <c r="G83" s="317" t="s">
        <v>57</v>
      </c>
      <c r="H83" s="307" t="s">
        <v>69</v>
      </c>
      <c r="I83" s="317" t="s">
        <v>57</v>
      </c>
      <c r="J83" s="306" t="s">
        <v>69</v>
      </c>
      <c r="K83" s="302" t="s">
        <v>57</v>
      </c>
      <c r="L83" s="303" t="s">
        <v>69</v>
      </c>
      <c r="M83" s="318" t="s">
        <v>57</v>
      </c>
      <c r="N83" s="304" t="s">
        <v>69</v>
      </c>
      <c r="O83" s="319" t="s">
        <v>57</v>
      </c>
      <c r="P83" s="305" t="s">
        <v>69</v>
      </c>
      <c r="Q83" s="312"/>
      <c r="R83" s="313"/>
      <c r="S83" s="313"/>
      <c r="T83" s="313"/>
      <c r="U83" s="313"/>
      <c r="V83" s="313"/>
    </row>
    <row r="84" spans="2:22" ht="28.5" customHeight="1" thickBot="1" x14ac:dyDescent="0.25">
      <c r="B84" s="326">
        <f t="shared" ref="B84:P84" si="1">B19+B40+B61</f>
        <v>0</v>
      </c>
      <c r="C84" s="321">
        <f t="shared" si="1"/>
        <v>0</v>
      </c>
      <c r="D84" s="322">
        <f t="shared" si="1"/>
        <v>0</v>
      </c>
      <c r="E84" s="327">
        <f t="shared" si="1"/>
        <v>0</v>
      </c>
      <c r="F84" s="328">
        <f t="shared" si="1"/>
        <v>0</v>
      </c>
      <c r="G84" s="328">
        <f t="shared" si="1"/>
        <v>0</v>
      </c>
      <c r="H84" s="328">
        <f t="shared" si="1"/>
        <v>0</v>
      </c>
      <c r="I84" s="328">
        <f t="shared" si="1"/>
        <v>0</v>
      </c>
      <c r="J84" s="329">
        <f t="shared" si="1"/>
        <v>0</v>
      </c>
      <c r="K84" s="330">
        <f t="shared" si="1"/>
        <v>0</v>
      </c>
      <c r="L84" s="420">
        <f t="shared" si="1"/>
        <v>0</v>
      </c>
      <c r="M84" s="421">
        <f t="shared" si="1"/>
        <v>0</v>
      </c>
      <c r="N84" s="421">
        <f t="shared" si="1"/>
        <v>0</v>
      </c>
      <c r="O84" s="332">
        <f t="shared" si="1"/>
        <v>0</v>
      </c>
      <c r="P84" s="331">
        <f t="shared" si="1"/>
        <v>0</v>
      </c>
      <c r="Q84" s="314"/>
      <c r="R84" s="315"/>
      <c r="S84" s="315"/>
      <c r="T84" s="315"/>
      <c r="U84" s="315"/>
      <c r="V84" s="315"/>
    </row>
    <row r="85" spans="2:22" x14ac:dyDescent="0.2">
      <c r="E85" s="120"/>
      <c r="F85" s="120"/>
      <c r="G85" s="120"/>
      <c r="H85" s="120"/>
      <c r="I85" s="120"/>
      <c r="J85" s="120"/>
      <c r="K85" s="120"/>
      <c r="L85" s="120"/>
      <c r="M85" s="120"/>
      <c r="N85" s="120"/>
      <c r="O85" s="120"/>
      <c r="P85" s="120"/>
      <c r="Q85" s="120"/>
      <c r="R85" s="120"/>
      <c r="S85" s="120"/>
      <c r="T85" s="120"/>
    </row>
    <row r="86" spans="2:22" x14ac:dyDescent="0.2">
      <c r="E86" s="120"/>
      <c r="F86" s="120"/>
      <c r="G86" s="120"/>
      <c r="H86" s="120"/>
      <c r="I86" s="120"/>
      <c r="J86" s="120"/>
      <c r="K86" s="120"/>
      <c r="L86" s="120"/>
      <c r="M86" s="120"/>
      <c r="N86" s="120"/>
      <c r="O86" s="120"/>
      <c r="P86" s="120"/>
      <c r="Q86" s="120"/>
      <c r="R86" s="120"/>
      <c r="S86" s="120"/>
      <c r="T86" s="120"/>
    </row>
    <row r="87" spans="2:22" x14ac:dyDescent="0.2">
      <c r="E87" s="120"/>
      <c r="F87" s="120"/>
      <c r="G87" s="120"/>
      <c r="H87" s="120"/>
      <c r="I87" s="120"/>
      <c r="J87" s="120"/>
      <c r="K87" s="120"/>
      <c r="L87" s="120"/>
      <c r="M87" s="120"/>
      <c r="N87" s="120"/>
      <c r="O87" s="120"/>
      <c r="P87" s="120"/>
      <c r="Q87" s="120"/>
      <c r="R87" s="120"/>
      <c r="S87" s="120"/>
      <c r="T87" s="120"/>
    </row>
    <row r="88" spans="2:22" x14ac:dyDescent="0.2">
      <c r="E88" s="120"/>
      <c r="F88" s="120"/>
      <c r="G88" s="120"/>
      <c r="H88" s="120"/>
      <c r="I88" s="120"/>
      <c r="J88" s="120"/>
      <c r="K88" s="120"/>
      <c r="L88" s="120"/>
      <c r="M88" s="120"/>
      <c r="N88" s="120"/>
      <c r="O88" s="120"/>
      <c r="P88" s="120"/>
      <c r="Q88" s="120"/>
      <c r="R88" s="120"/>
      <c r="S88" s="120"/>
      <c r="T88" s="120"/>
    </row>
    <row r="89" spans="2:22" x14ac:dyDescent="0.2">
      <c r="E89" s="120"/>
      <c r="F89" s="120"/>
      <c r="G89" s="120"/>
      <c r="H89" s="120"/>
      <c r="I89" s="120"/>
      <c r="J89" s="120"/>
      <c r="K89" s="120"/>
      <c r="L89" s="120"/>
      <c r="M89" s="120"/>
      <c r="N89" s="120"/>
      <c r="O89" s="120"/>
      <c r="P89" s="120"/>
      <c r="Q89" s="120"/>
      <c r="R89" s="120"/>
      <c r="S89" s="120"/>
      <c r="T89" s="120"/>
    </row>
    <row r="90" spans="2:22" x14ac:dyDescent="0.2">
      <c r="E90" s="120"/>
      <c r="F90" s="120"/>
      <c r="G90" s="120"/>
      <c r="H90" s="120"/>
      <c r="I90" s="120"/>
      <c r="J90" s="120"/>
      <c r="K90" s="120"/>
      <c r="L90" s="120"/>
      <c r="M90" s="120"/>
      <c r="N90" s="120"/>
      <c r="O90" s="120"/>
      <c r="P90" s="120"/>
      <c r="Q90" s="120"/>
      <c r="R90" s="120"/>
      <c r="S90" s="120"/>
      <c r="T90" s="120"/>
    </row>
  </sheetData>
  <sheetProtection password="DCDD" sheet="1" objects="1" scenarios="1"/>
  <mergeCells count="149">
    <mergeCell ref="B81:D81"/>
    <mergeCell ref="E81:J81"/>
    <mergeCell ref="K81:P81"/>
    <mergeCell ref="B82:B83"/>
    <mergeCell ref="C82:C83"/>
    <mergeCell ref="D82:D83"/>
    <mergeCell ref="E82:F82"/>
    <mergeCell ref="G82:H82"/>
    <mergeCell ref="I82:J82"/>
    <mergeCell ref="K82:L82"/>
    <mergeCell ref="M82:N82"/>
    <mergeCell ref="O82:P82"/>
    <mergeCell ref="B74:D74"/>
    <mergeCell ref="T74:V74"/>
    <mergeCell ref="B75:D75"/>
    <mergeCell ref="E75:L75"/>
    <mergeCell ref="O75:V75"/>
    <mergeCell ref="B76:B77"/>
    <mergeCell ref="C76:C77"/>
    <mergeCell ref="D76:D77"/>
    <mergeCell ref="E76:F76"/>
    <mergeCell ref="G76:H76"/>
    <mergeCell ref="I76:J76"/>
    <mergeCell ref="K76:L76"/>
    <mergeCell ref="M76:N76"/>
    <mergeCell ref="O76:P76"/>
    <mergeCell ref="Q76:R76"/>
    <mergeCell ref="S76:T76"/>
    <mergeCell ref="U76:V76"/>
    <mergeCell ref="F69:Q69"/>
    <mergeCell ref="I70:K70"/>
    <mergeCell ref="L70:M70"/>
    <mergeCell ref="A71:E71"/>
    <mergeCell ref="H71:V71"/>
    <mergeCell ref="H72:L72"/>
    <mergeCell ref="M72:Q72"/>
    <mergeCell ref="R72:V72"/>
    <mergeCell ref="I4:K4"/>
    <mergeCell ref="L4:M4"/>
    <mergeCell ref="I25:K25"/>
    <mergeCell ref="L25:M25"/>
    <mergeCell ref="I46:K46"/>
    <mergeCell ref="L46:M46"/>
    <mergeCell ref="E38:F38"/>
    <mergeCell ref="G38:H38"/>
    <mergeCell ref="I38:J38"/>
    <mergeCell ref="K38:L38"/>
    <mergeCell ref="M38:N38"/>
    <mergeCell ref="M7:Q7"/>
    <mergeCell ref="G59:H59"/>
    <mergeCell ref="I59:J59"/>
    <mergeCell ref="K59:L59"/>
    <mergeCell ref="M59:N59"/>
    <mergeCell ref="O59:P59"/>
    <mergeCell ref="H49:L49"/>
    <mergeCell ref="M49:Q49"/>
    <mergeCell ref="R49:V49"/>
    <mergeCell ref="B58:D58"/>
    <mergeCell ref="E58:J58"/>
    <mergeCell ref="K58:P58"/>
    <mergeCell ref="B53:B54"/>
    <mergeCell ref="C53:C54"/>
    <mergeCell ref="D53:D54"/>
    <mergeCell ref="E53:F53"/>
    <mergeCell ref="G53:H53"/>
    <mergeCell ref="B59:B60"/>
    <mergeCell ref="C59:C60"/>
    <mergeCell ref="D59:D60"/>
    <mergeCell ref="E59:F59"/>
    <mergeCell ref="B52:D52"/>
    <mergeCell ref="E52:L52"/>
    <mergeCell ref="O52:V52"/>
    <mergeCell ref="I53:J53"/>
    <mergeCell ref="K53:L53"/>
    <mergeCell ref="M53:N53"/>
    <mergeCell ref="O53:P53"/>
    <mergeCell ref="Q53:R53"/>
    <mergeCell ref="F3:Q3"/>
    <mergeCell ref="F24:Q24"/>
    <mergeCell ref="A27:E27"/>
    <mergeCell ref="H27:V27"/>
    <mergeCell ref="B17:B18"/>
    <mergeCell ref="C17:C18"/>
    <mergeCell ref="D17:D18"/>
    <mergeCell ref="E17:F17"/>
    <mergeCell ref="G17:H17"/>
    <mergeCell ref="I17:J17"/>
    <mergeCell ref="K17:L17"/>
    <mergeCell ref="M17:N17"/>
    <mergeCell ref="O17:P17"/>
    <mergeCell ref="I11:J11"/>
    <mergeCell ref="K11:L11"/>
    <mergeCell ref="M11:N11"/>
    <mergeCell ref="T9:V9"/>
    <mergeCell ref="O11:P11"/>
    <mergeCell ref="Q11:R11"/>
    <mergeCell ref="S11:T11"/>
    <mergeCell ref="E11:F11"/>
    <mergeCell ref="A6:E6"/>
    <mergeCell ref="H6:V6"/>
    <mergeCell ref="H7:L7"/>
    <mergeCell ref="R7:V7"/>
    <mergeCell ref="H28:L28"/>
    <mergeCell ref="M28:Q28"/>
    <mergeCell ref="R28:V28"/>
    <mergeCell ref="K16:P16"/>
    <mergeCell ref="C11:C12"/>
    <mergeCell ref="D11:D12"/>
    <mergeCell ref="B16:D16"/>
    <mergeCell ref="B8:V8"/>
    <mergeCell ref="E10:L10"/>
    <mergeCell ref="O10:V10"/>
    <mergeCell ref="U11:V11"/>
    <mergeCell ref="G11:H11"/>
    <mergeCell ref="B9:D9"/>
    <mergeCell ref="B10:D10"/>
    <mergeCell ref="B11:B12"/>
    <mergeCell ref="E16:J16"/>
    <mergeCell ref="S53:T53"/>
    <mergeCell ref="U53:V53"/>
    <mergeCell ref="B32:B33"/>
    <mergeCell ref="B37:D37"/>
    <mergeCell ref="E37:J37"/>
    <mergeCell ref="K37:P37"/>
    <mergeCell ref="S32:T32"/>
    <mergeCell ref="Q32:R32"/>
    <mergeCell ref="C38:C39"/>
    <mergeCell ref="D38:D39"/>
    <mergeCell ref="C32:C33"/>
    <mergeCell ref="D32:D33"/>
    <mergeCell ref="E32:F32"/>
    <mergeCell ref="I32:J32"/>
    <mergeCell ref="T30:V30"/>
    <mergeCell ref="T51:V51"/>
    <mergeCell ref="B31:D31"/>
    <mergeCell ref="E31:L31"/>
    <mergeCell ref="O31:V31"/>
    <mergeCell ref="O38:P38"/>
    <mergeCell ref="F45:Q45"/>
    <mergeCell ref="G32:H32"/>
    <mergeCell ref="A48:E48"/>
    <mergeCell ref="H48:V48"/>
    <mergeCell ref="B38:B39"/>
    <mergeCell ref="B30:D30"/>
    <mergeCell ref="B51:D51"/>
    <mergeCell ref="K32:L32"/>
    <mergeCell ref="M32:N32"/>
    <mergeCell ref="O32:P32"/>
    <mergeCell ref="U32:V32"/>
  </mergeCells>
  <phoneticPr fontId="2" type="noConversion"/>
  <pageMargins left="0.16" right="0.16" top="1" bottom="1" header="0.5" footer="0.5"/>
  <pageSetup paperSize="9" scale="80" orientation="portrait" r:id="rId1"/>
  <headerFooter alignWithMargins="0"/>
  <rowBreaks count="3" manualBreakCount="3">
    <brk id="21" max="16383" man="1"/>
    <brk id="42"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36</vt:i4>
      </vt:variant>
    </vt:vector>
  </HeadingPairs>
  <TitlesOfParts>
    <vt:vector size="47" baseType="lpstr">
      <vt:lpstr>Подаци о школи</vt:lpstr>
      <vt:lpstr>Подаци о ученицима</vt:lpstr>
      <vt:lpstr>Оцене 1.</vt:lpstr>
      <vt:lpstr>Оцене 2.</vt:lpstr>
      <vt:lpstr>Општи успех 1.</vt:lpstr>
      <vt:lpstr>Општи успех 2.</vt:lpstr>
      <vt:lpstr>По предметима 1.</vt:lpstr>
      <vt:lpstr>По предметима 2.</vt:lpstr>
      <vt:lpstr>Изостанци 1.</vt:lpstr>
      <vt:lpstr>Изостанци 2.</vt:lpstr>
      <vt:lpstr>Сведочанство-5.</vt:lpstr>
      <vt:lpstr>'Изостанци 2.'!Print_Area</vt:lpstr>
      <vt:lpstr>'Општи успех 1.'!Print_Area</vt:lpstr>
      <vt:lpstr>'Општи успех 2.'!Print_Area</vt:lpstr>
      <vt:lpstr>'Оцене 1.'!Print_Area</vt:lpstr>
      <vt:lpstr>'Оцене 2.'!Print_Area</vt:lpstr>
      <vt:lpstr>'По предметима 1.'!Print_Area</vt:lpstr>
      <vt:lpstr>'По предметима 2.'!Print_Area</vt:lpstr>
      <vt:lpstr>'Подаци о ученицима'!Print_Area</vt:lpstr>
      <vt:lpstr>'Сведочанство-5.'!Print_Area</vt:lpstr>
      <vt:lpstr>'Изостанци 2.'!изостанци</vt:lpstr>
      <vt:lpstr>изостанци</vt:lpstr>
      <vt:lpstr>'Сведочанство-5.'!иоп</vt:lpstr>
      <vt:lpstr>'Оцене 2.'!језици</vt:lpstr>
      <vt:lpstr>'Подаци о ученицима'!језици</vt:lpstr>
      <vt:lpstr>језици</vt:lpstr>
      <vt:lpstr>језици_матерњи</vt:lpstr>
      <vt:lpstr>'Оцене 2.'!обавезни_изборни</vt:lpstr>
      <vt:lpstr>обавезни_изборни</vt:lpstr>
      <vt:lpstr>обавезни_избрни</vt:lpstr>
      <vt:lpstr>'Оцене 2.'!описно</vt:lpstr>
      <vt:lpstr>описно</vt:lpstr>
      <vt:lpstr>'Оцене 2.'!разреди</vt:lpstr>
      <vt:lpstr>разреди</vt:lpstr>
      <vt:lpstr>сви_ученици</vt:lpstr>
      <vt:lpstr>слободне_активности</vt:lpstr>
      <vt:lpstr>слободне_наставне_активности</vt:lpstr>
      <vt:lpstr>'Оцене 2.'!спорт</vt:lpstr>
      <vt:lpstr>спорт</vt:lpstr>
      <vt:lpstr>'Подаци о ученицима'!ученици</vt:lpstr>
      <vt:lpstr>ученици01</vt:lpstr>
      <vt:lpstr>'Подаци о ученицима'!ученици1</vt:lpstr>
      <vt:lpstr>'Подаци о ученицима'!ученици2</vt:lpstr>
      <vt:lpstr>'Подаци о ученицима'!ученици3</vt:lpstr>
      <vt:lpstr>'Подаци о ученицима'!ученицииотац</vt:lpstr>
      <vt:lpstr>'Оцене 2.'!Цртање__сликање__вајање</vt:lpstr>
      <vt:lpstr>Цртање__сликање__вајање</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Acer1</cp:lastModifiedBy>
  <cp:lastPrinted>2019-01-28T22:20:31Z</cp:lastPrinted>
  <dcterms:created xsi:type="dcterms:W3CDTF">2006-01-07T12:28:18Z</dcterms:created>
  <dcterms:modified xsi:type="dcterms:W3CDTF">2019-01-29T06:31:58Z</dcterms:modified>
</cp:coreProperties>
</file>